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rik\Documents\SCANNER- incoming\"/>
    </mc:Choice>
  </mc:AlternateContent>
  <xr:revisionPtr revIDLastSave="0" documentId="13_ncr:1_{957375F0-A0AC-42FC-8103-CC1F19E60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Tax Est" sheetId="19" r:id="rId1"/>
    <sheet name="2025 Tax Est " sheetId="18" r:id="rId2"/>
    <sheet name="2024 Tax Est" sheetId="17" r:id="rId3"/>
    <sheet name="2023 Tax Est" sheetId="16" r:id="rId4"/>
    <sheet name="2022 Tax Est" sheetId="15" r:id="rId5"/>
    <sheet name="2021 Tax Est" sheetId="14" r:id="rId6"/>
    <sheet name="2020 Tax Est" sheetId="11" r:id="rId7"/>
    <sheet name="2019 Tax Est" sheetId="9" r:id="rId8"/>
    <sheet name="2018 Tax Est" sheetId="10" r:id="rId9"/>
    <sheet name="2017 Tax Est " sheetId="6" r:id="rId10"/>
    <sheet name="AREA Rates" sheetId="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4" i="19" l="1"/>
  <c r="H45" i="19"/>
  <c r="G39" i="19"/>
  <c r="F39" i="19"/>
  <c r="E39" i="19"/>
  <c r="D39" i="19"/>
  <c r="C39" i="19"/>
  <c r="G38" i="19"/>
  <c r="F38" i="19"/>
  <c r="E38" i="19"/>
  <c r="D38" i="19"/>
  <c r="C38" i="19"/>
  <c r="G34" i="19"/>
  <c r="F34" i="19"/>
  <c r="E34" i="19"/>
  <c r="D34" i="19"/>
  <c r="C34" i="19"/>
  <c r="G29" i="19"/>
  <c r="F29" i="19"/>
  <c r="E29" i="19"/>
  <c r="D29" i="19"/>
  <c r="C29" i="19"/>
  <c r="G20" i="19"/>
  <c r="F20" i="19"/>
  <c r="E20" i="19"/>
  <c r="C20" i="19"/>
  <c r="G19" i="19"/>
  <c r="F19" i="19"/>
  <c r="E19" i="19"/>
  <c r="D19" i="19"/>
  <c r="D22" i="19" s="1"/>
  <c r="C19" i="19"/>
  <c r="G40" i="18"/>
  <c r="F40" i="18"/>
  <c r="E40" i="18"/>
  <c r="D40" i="18"/>
  <c r="C40" i="18"/>
  <c r="G39" i="18"/>
  <c r="F39" i="18"/>
  <c r="E39" i="18"/>
  <c r="D39" i="18"/>
  <c r="C39" i="18"/>
  <c r="G35" i="18"/>
  <c r="F35" i="18"/>
  <c r="E35" i="18"/>
  <c r="D35" i="18"/>
  <c r="C35" i="18"/>
  <c r="G30" i="18"/>
  <c r="F30" i="18"/>
  <c r="E30" i="18"/>
  <c r="D30" i="18"/>
  <c r="C30" i="18"/>
  <c r="G21" i="18"/>
  <c r="F21" i="18"/>
  <c r="E21" i="18"/>
  <c r="C21" i="18"/>
  <c r="G20" i="18"/>
  <c r="F20" i="18"/>
  <c r="E20" i="18"/>
  <c r="D20" i="18"/>
  <c r="D23" i="18" s="1"/>
  <c r="C20" i="18"/>
  <c r="G40" i="17"/>
  <c r="F40" i="17"/>
  <c r="E40" i="17"/>
  <c r="D40" i="17"/>
  <c r="C40" i="17"/>
  <c r="G39" i="17"/>
  <c r="F39" i="17"/>
  <c r="E39" i="17"/>
  <c r="D39" i="17"/>
  <c r="C39" i="17"/>
  <c r="G35" i="17"/>
  <c r="F35" i="17"/>
  <c r="E35" i="17"/>
  <c r="D35" i="17"/>
  <c r="C35" i="17"/>
  <c r="G30" i="17"/>
  <c r="F30" i="17"/>
  <c r="E30" i="17"/>
  <c r="D30" i="17"/>
  <c r="C30" i="17"/>
  <c r="G21" i="17"/>
  <c r="F21" i="17"/>
  <c r="E21" i="17"/>
  <c r="C21" i="17"/>
  <c r="G20" i="17"/>
  <c r="F20" i="17"/>
  <c r="E20" i="17"/>
  <c r="D20" i="17"/>
  <c r="D23" i="17" s="1"/>
  <c r="C20" i="17"/>
  <c r="G40" i="16"/>
  <c r="F40" i="16"/>
  <c r="E40" i="16"/>
  <c r="D40" i="16"/>
  <c r="C40" i="16"/>
  <c r="G39" i="16"/>
  <c r="F39" i="16"/>
  <c r="E39" i="16"/>
  <c r="D39" i="16"/>
  <c r="C39" i="16"/>
  <c r="G35" i="16"/>
  <c r="F35" i="16"/>
  <c r="E35" i="16"/>
  <c r="D35" i="16"/>
  <c r="C35" i="16"/>
  <c r="G30" i="16"/>
  <c r="F30" i="16"/>
  <c r="E30" i="16"/>
  <c r="D30" i="16"/>
  <c r="C30" i="16"/>
  <c r="G21" i="16"/>
  <c r="F21" i="16"/>
  <c r="E21" i="16"/>
  <c r="C21" i="16"/>
  <c r="G20" i="16"/>
  <c r="F20" i="16"/>
  <c r="E20" i="16"/>
  <c r="D20" i="16"/>
  <c r="D23" i="16" s="1"/>
  <c r="C20" i="16"/>
  <c r="G40" i="15"/>
  <c r="F40" i="15"/>
  <c r="E40" i="15"/>
  <c r="D40" i="15"/>
  <c r="C40" i="15"/>
  <c r="G39" i="15"/>
  <c r="F39" i="15"/>
  <c r="E39" i="15"/>
  <c r="D39" i="15"/>
  <c r="C39" i="15"/>
  <c r="G35" i="15"/>
  <c r="F35" i="15"/>
  <c r="E35" i="15"/>
  <c r="D35" i="15"/>
  <c r="C35" i="15"/>
  <c r="G30" i="15"/>
  <c r="F30" i="15"/>
  <c r="E30" i="15"/>
  <c r="D30" i="15"/>
  <c r="C30" i="15"/>
  <c r="G21" i="15"/>
  <c r="G23" i="15" s="1"/>
  <c r="F21" i="15"/>
  <c r="E21" i="15"/>
  <c r="C21" i="15"/>
  <c r="G20" i="15"/>
  <c r="F20" i="15"/>
  <c r="E20" i="15"/>
  <c r="D20" i="15"/>
  <c r="D23" i="15" s="1"/>
  <c r="C20" i="15"/>
  <c r="G40" i="14"/>
  <c r="F40" i="14"/>
  <c r="E40" i="14"/>
  <c r="D40" i="14"/>
  <c r="C40" i="14"/>
  <c r="G39" i="14"/>
  <c r="F39" i="14"/>
  <c r="E39" i="14"/>
  <c r="D39" i="14"/>
  <c r="C39" i="14"/>
  <c r="G35" i="14"/>
  <c r="F35" i="14"/>
  <c r="E35" i="14"/>
  <c r="D35" i="14"/>
  <c r="C35" i="14"/>
  <c r="G30" i="14"/>
  <c r="F30" i="14"/>
  <c r="E30" i="14"/>
  <c r="D30" i="14"/>
  <c r="C30" i="14"/>
  <c r="G21" i="14"/>
  <c r="F21" i="14"/>
  <c r="E21" i="14"/>
  <c r="C21" i="14"/>
  <c r="G20" i="14"/>
  <c r="F20" i="14"/>
  <c r="E20" i="14"/>
  <c r="D20" i="14"/>
  <c r="D23" i="14" s="1"/>
  <c r="C20" i="14"/>
  <c r="E22" i="19" l="1"/>
  <c r="E24" i="19" s="1"/>
  <c r="F22" i="19"/>
  <c r="F24" i="19" s="1"/>
  <c r="C22" i="19"/>
  <c r="C33" i="19" s="1"/>
  <c r="C35" i="19" s="1"/>
  <c r="G22" i="19"/>
  <c r="G33" i="19" s="1"/>
  <c r="G35" i="19" s="1"/>
  <c r="H39" i="19"/>
  <c r="H40" i="19" s="1"/>
  <c r="D33" i="19"/>
  <c r="D35" i="19" s="1"/>
  <c r="D24" i="19"/>
  <c r="D28" i="19"/>
  <c r="D30" i="19" s="1"/>
  <c r="H40" i="18"/>
  <c r="H41" i="18" s="1"/>
  <c r="F23" i="18"/>
  <c r="F34" i="18" s="1"/>
  <c r="F36" i="18" s="1"/>
  <c r="E23" i="18"/>
  <c r="E25" i="18" s="1"/>
  <c r="G23" i="18"/>
  <c r="G29" i="18" s="1"/>
  <c r="G31" i="18" s="1"/>
  <c r="C23" i="18"/>
  <c r="C25" i="18" s="1"/>
  <c r="D29" i="18"/>
  <c r="D31" i="18" s="1"/>
  <c r="D34" i="18"/>
  <c r="D36" i="18" s="1"/>
  <c r="D25" i="18"/>
  <c r="C23" i="17"/>
  <c r="C34" i="17" s="1"/>
  <c r="C36" i="17" s="1"/>
  <c r="G23" i="17"/>
  <c r="G34" i="17" s="1"/>
  <c r="G36" i="17" s="1"/>
  <c r="E23" i="17"/>
  <c r="E29" i="17" s="1"/>
  <c r="E31" i="17" s="1"/>
  <c r="F23" i="17"/>
  <c r="F25" i="17" s="1"/>
  <c r="D29" i="17"/>
  <c r="D31" i="17" s="1"/>
  <c r="D34" i="17"/>
  <c r="D36" i="17" s="1"/>
  <c r="D25" i="17"/>
  <c r="H40" i="17"/>
  <c r="H41" i="17" s="1"/>
  <c r="E23" i="16"/>
  <c r="E25" i="16" s="1"/>
  <c r="F23" i="16"/>
  <c r="F34" i="16" s="1"/>
  <c r="F36" i="16" s="1"/>
  <c r="C23" i="16"/>
  <c r="C29" i="16" s="1"/>
  <c r="C31" i="16" s="1"/>
  <c r="H40" i="16"/>
  <c r="H41" i="16" s="1"/>
  <c r="G23" i="16"/>
  <c r="G29" i="16" s="1"/>
  <c r="G31" i="16" s="1"/>
  <c r="D29" i="16"/>
  <c r="D31" i="16" s="1"/>
  <c r="D34" i="16"/>
  <c r="D36" i="16" s="1"/>
  <c r="D25" i="16"/>
  <c r="F23" i="15"/>
  <c r="F34" i="15" s="1"/>
  <c r="F36" i="15" s="1"/>
  <c r="E23" i="15"/>
  <c r="E29" i="15" s="1"/>
  <c r="E31" i="15" s="1"/>
  <c r="C23" i="15"/>
  <c r="C29" i="15" s="1"/>
  <c r="C31" i="15" s="1"/>
  <c r="H40" i="15"/>
  <c r="H41" i="15" s="1"/>
  <c r="D29" i="15"/>
  <c r="D31" i="15" s="1"/>
  <c r="D34" i="15"/>
  <c r="D36" i="15" s="1"/>
  <c r="D25" i="15"/>
  <c r="G34" i="15"/>
  <c r="G36" i="15" s="1"/>
  <c r="G25" i="15"/>
  <c r="G29" i="15"/>
  <c r="G31" i="15" s="1"/>
  <c r="C23" i="14"/>
  <c r="C34" i="14" s="1"/>
  <c r="C36" i="14" s="1"/>
  <c r="E23" i="14"/>
  <c r="E29" i="14" s="1"/>
  <c r="E31" i="14" s="1"/>
  <c r="D29" i="14"/>
  <c r="D31" i="14" s="1"/>
  <c r="D34" i="14"/>
  <c r="D36" i="14" s="1"/>
  <c r="D25" i="14"/>
  <c r="F23" i="14"/>
  <c r="F25" i="14" s="1"/>
  <c r="G23" i="14"/>
  <c r="G29" i="14" s="1"/>
  <c r="G31" i="14" s="1"/>
  <c r="H40" i="14"/>
  <c r="H41" i="14" s="1"/>
  <c r="G40" i="11"/>
  <c r="F40" i="11"/>
  <c r="E40" i="11"/>
  <c r="D40" i="11"/>
  <c r="C40" i="11"/>
  <c r="D30" i="11"/>
  <c r="E30" i="11"/>
  <c r="F30" i="11"/>
  <c r="G30" i="11"/>
  <c r="C30" i="11"/>
  <c r="D35" i="11"/>
  <c r="E35" i="11"/>
  <c r="F35" i="11"/>
  <c r="G35" i="11"/>
  <c r="C35" i="11"/>
  <c r="D39" i="11"/>
  <c r="E39" i="11"/>
  <c r="F39" i="11"/>
  <c r="G39" i="11"/>
  <c r="C39" i="11"/>
  <c r="G21" i="11"/>
  <c r="G23" i="11" s="1"/>
  <c r="G25" i="11" s="1"/>
  <c r="F21" i="11"/>
  <c r="E21" i="11"/>
  <c r="C21" i="11"/>
  <c r="G20" i="11"/>
  <c r="F20" i="11"/>
  <c r="E20" i="11"/>
  <c r="D20" i="11"/>
  <c r="D23" i="11" s="1"/>
  <c r="D25" i="11" s="1"/>
  <c r="C20" i="11"/>
  <c r="G28" i="19" l="1"/>
  <c r="G30" i="19" s="1"/>
  <c r="G24" i="19"/>
  <c r="E33" i="19"/>
  <c r="E35" i="19" s="1"/>
  <c r="E28" i="19"/>
  <c r="E30" i="19" s="1"/>
  <c r="F28" i="19"/>
  <c r="F30" i="19" s="1"/>
  <c r="F33" i="19"/>
  <c r="F35" i="19" s="1"/>
  <c r="C28" i="19"/>
  <c r="C30" i="19" s="1"/>
  <c r="C24" i="19"/>
  <c r="F29" i="18"/>
  <c r="F31" i="18" s="1"/>
  <c r="E29" i="18"/>
  <c r="E31" i="18" s="1"/>
  <c r="F25" i="18"/>
  <c r="E34" i="18"/>
  <c r="E36" i="18" s="1"/>
  <c r="C29" i="18"/>
  <c r="C31" i="18" s="1"/>
  <c r="F29" i="16"/>
  <c r="F31" i="16" s="1"/>
  <c r="C25" i="17"/>
  <c r="G34" i="18"/>
  <c r="G36" i="18" s="1"/>
  <c r="G25" i="18"/>
  <c r="C34" i="18"/>
  <c r="C36" i="18" s="1"/>
  <c r="G25" i="16"/>
  <c r="G34" i="16"/>
  <c r="G36" i="16" s="1"/>
  <c r="E34" i="16"/>
  <c r="E36" i="16" s="1"/>
  <c r="C29" i="17"/>
  <c r="C31" i="17" s="1"/>
  <c r="G29" i="17"/>
  <c r="G31" i="17" s="1"/>
  <c r="G25" i="17"/>
  <c r="E25" i="17"/>
  <c r="E34" i="17"/>
  <c r="E36" i="17" s="1"/>
  <c r="F34" i="17"/>
  <c r="F36" i="17" s="1"/>
  <c r="F29" i="17"/>
  <c r="F31" i="17" s="1"/>
  <c r="E29" i="16"/>
  <c r="E31" i="16" s="1"/>
  <c r="C25" i="16"/>
  <c r="C34" i="16"/>
  <c r="C36" i="16" s="1"/>
  <c r="F25" i="16"/>
  <c r="F29" i="15"/>
  <c r="F31" i="15" s="1"/>
  <c r="E34" i="15"/>
  <c r="E36" i="15" s="1"/>
  <c r="E25" i="15"/>
  <c r="F25" i="15"/>
  <c r="C25" i="14"/>
  <c r="C25" i="15"/>
  <c r="C34" i="15"/>
  <c r="C36" i="15" s="1"/>
  <c r="H31" i="15"/>
  <c r="H32" i="15" s="1"/>
  <c r="F29" i="14"/>
  <c r="F31" i="14" s="1"/>
  <c r="F34" i="14"/>
  <c r="F36" i="14" s="1"/>
  <c r="C29" i="14"/>
  <c r="C31" i="14" s="1"/>
  <c r="E34" i="14"/>
  <c r="E36" i="14" s="1"/>
  <c r="E25" i="14"/>
  <c r="G25" i="14"/>
  <c r="G34" i="14"/>
  <c r="G36" i="14" s="1"/>
  <c r="E23" i="11"/>
  <c r="F23" i="11"/>
  <c r="F25" i="11" s="1"/>
  <c r="C23" i="11"/>
  <c r="H40" i="11"/>
  <c r="H41" i="11" s="1"/>
  <c r="D29" i="11"/>
  <c r="D31" i="11" s="1"/>
  <c r="D34" i="11"/>
  <c r="D36" i="11" s="1"/>
  <c r="G34" i="11"/>
  <c r="G36" i="11" s="1"/>
  <c r="G29" i="11"/>
  <c r="G31" i="11" s="1"/>
  <c r="G31" i="10"/>
  <c r="F31" i="10"/>
  <c r="E31" i="10"/>
  <c r="D31" i="10"/>
  <c r="C31" i="10"/>
  <c r="G30" i="10"/>
  <c r="F30" i="10"/>
  <c r="E30" i="10"/>
  <c r="D30" i="10"/>
  <c r="C30" i="10"/>
  <c r="G26" i="10"/>
  <c r="F26" i="10"/>
  <c r="E26" i="10"/>
  <c r="D26" i="10"/>
  <c r="C26" i="10"/>
  <c r="G21" i="10"/>
  <c r="F21" i="10"/>
  <c r="E21" i="10"/>
  <c r="D21" i="10"/>
  <c r="C21" i="10"/>
  <c r="G12" i="10"/>
  <c r="F12" i="10"/>
  <c r="E12" i="10"/>
  <c r="C12" i="10"/>
  <c r="G11" i="10"/>
  <c r="G14" i="10" s="1"/>
  <c r="F11" i="10"/>
  <c r="F14" i="10" s="1"/>
  <c r="E11" i="10"/>
  <c r="E14" i="10" s="1"/>
  <c r="D11" i="10"/>
  <c r="D14" i="10" s="1"/>
  <c r="C11" i="10"/>
  <c r="C14" i="10" s="1"/>
  <c r="H24" i="19" l="1"/>
  <c r="H25" i="19" s="1"/>
  <c r="H35" i="19"/>
  <c r="H36" i="19" s="1"/>
  <c r="H30" i="19"/>
  <c r="H31" i="19" s="1"/>
  <c r="H25" i="18"/>
  <c r="H26" i="18" s="1"/>
  <c r="H31" i="18"/>
  <c r="H32" i="18" s="1"/>
  <c r="H31" i="16"/>
  <c r="H32" i="16" s="1"/>
  <c r="H25" i="17"/>
  <c r="H26" i="17" s="1"/>
  <c r="H36" i="18"/>
  <c r="H37" i="18" s="1"/>
  <c r="H36" i="16"/>
  <c r="H37" i="16" s="1"/>
  <c r="H36" i="17"/>
  <c r="H37" i="17" s="1"/>
  <c r="H31" i="17"/>
  <c r="H32" i="17" s="1"/>
  <c r="H25" i="16"/>
  <c r="H26" i="16" s="1"/>
  <c r="H36" i="15"/>
  <c r="H37" i="15" s="1"/>
  <c r="H25" i="15"/>
  <c r="H26" i="15" s="1"/>
  <c r="H25" i="14"/>
  <c r="H26" i="14" s="1"/>
  <c r="H31" i="14"/>
  <c r="H32" i="14" s="1"/>
  <c r="H36" i="14"/>
  <c r="H37" i="14" s="1"/>
  <c r="F34" i="11"/>
  <c r="F36" i="11" s="1"/>
  <c r="C29" i="11"/>
  <c r="C31" i="11" s="1"/>
  <c r="C25" i="11"/>
  <c r="F29" i="11"/>
  <c r="F31" i="11" s="1"/>
  <c r="E34" i="11"/>
  <c r="E36" i="11" s="1"/>
  <c r="E25" i="11"/>
  <c r="E29" i="11"/>
  <c r="E31" i="11" s="1"/>
  <c r="C34" i="11"/>
  <c r="C36" i="11" s="1"/>
  <c r="H31" i="10"/>
  <c r="H32" i="10" s="1"/>
  <c r="C25" i="10"/>
  <c r="C27" i="10" s="1"/>
  <c r="C16" i="10"/>
  <c r="C20" i="10"/>
  <c r="C22" i="10" s="1"/>
  <c r="G25" i="10"/>
  <c r="G27" i="10" s="1"/>
  <c r="G16" i="10"/>
  <c r="G20" i="10"/>
  <c r="G22" i="10" s="1"/>
  <c r="D20" i="10"/>
  <c r="D22" i="10" s="1"/>
  <c r="D25" i="10"/>
  <c r="D27" i="10" s="1"/>
  <c r="D16" i="10"/>
  <c r="E25" i="10"/>
  <c r="E27" i="10" s="1"/>
  <c r="E16" i="10"/>
  <c r="E20" i="10"/>
  <c r="E22" i="10" s="1"/>
  <c r="F25" i="10"/>
  <c r="F27" i="10" s="1"/>
  <c r="F16" i="10"/>
  <c r="F20" i="10"/>
  <c r="F22" i="10" s="1"/>
  <c r="G31" i="9"/>
  <c r="F31" i="9"/>
  <c r="E31" i="9"/>
  <c r="D31" i="9"/>
  <c r="C31" i="9"/>
  <c r="G30" i="9"/>
  <c r="F30" i="9"/>
  <c r="E30" i="9"/>
  <c r="D30" i="9"/>
  <c r="C30" i="9"/>
  <c r="G26" i="9"/>
  <c r="F26" i="9"/>
  <c r="E26" i="9"/>
  <c r="D26" i="9"/>
  <c r="C26" i="9"/>
  <c r="G21" i="9"/>
  <c r="F21" i="9"/>
  <c r="E21" i="9"/>
  <c r="D21" i="9"/>
  <c r="C21" i="9"/>
  <c r="G12" i="9"/>
  <c r="F12" i="9"/>
  <c r="E12" i="9"/>
  <c r="C12" i="9"/>
  <c r="G11" i="9"/>
  <c r="F11" i="9"/>
  <c r="E11" i="9"/>
  <c r="D11" i="9"/>
  <c r="D14" i="9" s="1"/>
  <c r="D16" i="9" s="1"/>
  <c r="C11" i="9"/>
  <c r="G31" i="6"/>
  <c r="F31" i="6"/>
  <c r="E31" i="6"/>
  <c r="D31" i="6"/>
  <c r="C31" i="6"/>
  <c r="G30" i="6"/>
  <c r="F30" i="6"/>
  <c r="E30" i="6"/>
  <c r="D30" i="6"/>
  <c r="C30" i="6"/>
  <c r="G26" i="6"/>
  <c r="F26" i="6"/>
  <c r="E26" i="6"/>
  <c r="D26" i="6"/>
  <c r="C26" i="6"/>
  <c r="G21" i="6"/>
  <c r="F21" i="6"/>
  <c r="E21" i="6"/>
  <c r="E22" i="6" s="1"/>
  <c r="D21" i="6"/>
  <c r="C21" i="6"/>
  <c r="G12" i="6"/>
  <c r="F12" i="6"/>
  <c r="E12" i="6"/>
  <c r="C12" i="6"/>
  <c r="G11" i="6"/>
  <c r="F11" i="6"/>
  <c r="F14" i="6" s="1"/>
  <c r="E11" i="6"/>
  <c r="D11" i="6"/>
  <c r="D14" i="6"/>
  <c r="D20" i="6" s="1"/>
  <c r="D22" i="6" s="1"/>
  <c r="C11" i="6"/>
  <c r="C14" i="6" s="1"/>
  <c r="E14" i="6"/>
  <c r="E25" i="6" s="1"/>
  <c r="E27" i="6" s="1"/>
  <c r="G14" i="6"/>
  <c r="G16" i="6" s="1"/>
  <c r="H31" i="6"/>
  <c r="H32" i="6" s="1"/>
  <c r="D16" i="6"/>
  <c r="E16" i="6"/>
  <c r="E20" i="6"/>
  <c r="G25" i="6"/>
  <c r="G27" i="6" s="1"/>
  <c r="H31" i="11" l="1"/>
  <c r="H32" i="11" s="1"/>
  <c r="H25" i="11"/>
  <c r="H26" i="11" s="1"/>
  <c r="H36" i="11"/>
  <c r="H37" i="11" s="1"/>
  <c r="H27" i="10"/>
  <c r="H28" i="10" s="1"/>
  <c r="H22" i="10"/>
  <c r="H23" i="10" s="1"/>
  <c r="H16" i="10"/>
  <c r="H17" i="10" s="1"/>
  <c r="C20" i="6"/>
  <c r="C22" i="6" s="1"/>
  <c r="C16" i="6"/>
  <c r="C25" i="6"/>
  <c r="C27" i="6" s="1"/>
  <c r="H27" i="6" s="1"/>
  <c r="H28" i="6" s="1"/>
  <c r="F16" i="6"/>
  <c r="F25" i="6"/>
  <c r="F27" i="6" s="1"/>
  <c r="F20" i="6"/>
  <c r="F22" i="6" s="1"/>
  <c r="G20" i="6"/>
  <c r="G22" i="6" s="1"/>
  <c r="D25" i="6"/>
  <c r="D27" i="6" s="1"/>
  <c r="C14" i="9"/>
  <c r="C16" i="9" s="1"/>
  <c r="F14" i="9"/>
  <c r="F20" i="9" s="1"/>
  <c r="F22" i="9" s="1"/>
  <c r="G14" i="9"/>
  <c r="G25" i="9" s="1"/>
  <c r="G27" i="9" s="1"/>
  <c r="D25" i="9"/>
  <c r="D27" i="9" s="1"/>
  <c r="D20" i="9"/>
  <c r="D22" i="9" s="1"/>
  <c r="E14" i="9"/>
  <c r="E20" i="9" s="1"/>
  <c r="E22" i="9" s="1"/>
  <c r="H31" i="9"/>
  <c r="H32" i="9" s="1"/>
  <c r="C20" i="9" l="1"/>
  <c r="C22" i="9" s="1"/>
  <c r="C25" i="9"/>
  <c r="C27" i="9" s="1"/>
  <c r="H16" i="6"/>
  <c r="H17" i="6" s="1"/>
  <c r="H22" i="6"/>
  <c r="H23" i="6" s="1"/>
  <c r="F25" i="9"/>
  <c r="F27" i="9" s="1"/>
  <c r="F16" i="9"/>
  <c r="G20" i="9"/>
  <c r="G22" i="9" s="1"/>
  <c r="G16" i="9"/>
  <c r="E25" i="9"/>
  <c r="E27" i="9" s="1"/>
  <c r="E16" i="9"/>
  <c r="H22" i="9" l="1"/>
  <c r="H23" i="9" s="1"/>
  <c r="H27" i="9"/>
  <c r="H28" i="9" s="1"/>
  <c r="H16" i="9"/>
  <c r="H17" i="9" s="1"/>
</calcChain>
</file>

<file path=xl/sharedStrings.xml><?xml version="1.0" encoding="utf-8"?>
<sst xmlns="http://schemas.openxmlformats.org/spreadsheetml/2006/main" count="568" uniqueCount="127">
  <si>
    <t>SCHOOL</t>
  </si>
  <si>
    <t>CITY</t>
  </si>
  <si>
    <t>COUNTY</t>
  </si>
  <si>
    <t>RD &amp; BR</t>
  </si>
  <si>
    <t>VALUE</t>
  </si>
  <si>
    <t>Tax Rate</t>
  </si>
  <si>
    <t xml:space="preserve"> - State</t>
  </si>
  <si>
    <t>GENERAL</t>
  </si>
  <si>
    <t>TOTAL</t>
  </si>
  <si>
    <t>TAXES</t>
  </si>
  <si>
    <t xml:space="preserve"> - Local</t>
  </si>
  <si>
    <t>OVER 65</t>
  </si>
  <si>
    <t>DISABLED</t>
  </si>
  <si>
    <t>ENTER</t>
  </si>
  <si>
    <t>WITHOUT</t>
  </si>
  <si>
    <t>EXEMPTION</t>
  </si>
  <si>
    <t>HOSPITAL</t>
  </si>
  <si>
    <t>W/O CITY</t>
  </si>
  <si>
    <t>ANDREWS COUNTY APPRAISAL DISTRICT</t>
  </si>
  <si>
    <t xml:space="preserve"> </t>
  </si>
  <si>
    <t>Mkt Val</t>
  </si>
  <si>
    <t>HS Cap</t>
  </si>
  <si>
    <t xml:space="preserve">Andrews ISD Rate M&amp;O: </t>
  </si>
  <si>
    <t xml:space="preserve">Andrews ISD Rate I&amp;S:  </t>
  </si>
  <si>
    <t>$1.06 per $100 Value</t>
  </si>
  <si>
    <t>$0.11 per $100 Value</t>
  </si>
  <si>
    <t>$1.17 per $100 Value</t>
  </si>
  <si>
    <t>$0.189 per $100 Value</t>
  </si>
  <si>
    <t>Andrews Hosp.Dist M&amp;O:</t>
  </si>
  <si>
    <t>$0.19612 per $100 Value</t>
  </si>
  <si>
    <t>$0.10000 per $100 Value</t>
  </si>
  <si>
    <t>$0.29612 per $100 Value</t>
  </si>
  <si>
    <t>Andrews ISD Total Rate:</t>
  </si>
  <si>
    <t>Andrews City Total Rate:</t>
  </si>
  <si>
    <t>Andrews Hosp.Dist I&amp;S:</t>
  </si>
  <si>
    <t>Andrews County General:</t>
  </si>
  <si>
    <t>Andrews County Total Rate:</t>
  </si>
  <si>
    <t>$0.2936 per $100 Value</t>
  </si>
  <si>
    <t>$0.0477 per $100 Value</t>
  </si>
  <si>
    <t>$0.3413 per $100 Value</t>
  </si>
  <si>
    <t>Combined Out of City:</t>
  </si>
  <si>
    <t xml:space="preserve">Combined In City:  </t>
  </si>
  <si>
    <t>600 N. Main, Andrews, TX 79714</t>
  </si>
  <si>
    <t>Phone:  432-523-9111</t>
  </si>
  <si>
    <t xml:space="preserve">     Fax:  432-523-3222</t>
  </si>
  <si>
    <t xml:space="preserve"> 2015 Tax Rates:</t>
  </si>
  <si>
    <t>$0.28650 per $100 Value</t>
  </si>
  <si>
    <t>$0.38650 per $100 Value</t>
  </si>
  <si>
    <t>$0.4355 per $100 Value</t>
  </si>
  <si>
    <t>$0.0750 per $100 Value</t>
  </si>
  <si>
    <t>$0.5105 per $100 Value</t>
  </si>
  <si>
    <t>2014 Tax Rates:</t>
  </si>
  <si>
    <t>Taxing Unit</t>
  </si>
  <si>
    <t>Andrews HD Total Rate</t>
  </si>
  <si>
    <t>Andrews County R&amp;B FMFC:</t>
  </si>
  <si>
    <t>2015 REFERENCE SHEET</t>
  </si>
  <si>
    <t xml:space="preserve">Combined Rate In City:  </t>
  </si>
  <si>
    <t>Combined Rate Out of City:</t>
  </si>
  <si>
    <t>FOR THE ACTUAL TOTAL TAXES. YOU WILL RECEIVE A TAX STATEMENT FROM THE ANDREWS</t>
  </si>
  <si>
    <t xml:space="preserve">COUNTY TAX ASSESSOR-COLLECTOR'S OFFICE FOR COUNTY/FMFC (ROAD &amp; BRIDGE) AND </t>
  </si>
  <si>
    <t>A TAX STATEMENT FROM THE ANDREWS ISD TAX ASSESSOR-COLLECTOR'S OFFICE.</t>
  </si>
  <si>
    <t>THIS ESTIMATE CONTAINS A TOTAL TAX ESTIMATE. YOU RECEIVE TWO TAX BILLS IN OCTOBER</t>
  </si>
  <si>
    <t>***</t>
  </si>
  <si>
    <t>Seminole</t>
  </si>
  <si>
    <t>CWE</t>
  </si>
  <si>
    <t>Water Dist</t>
  </si>
  <si>
    <t>No Disc.</t>
  </si>
  <si>
    <t>Gaines</t>
  </si>
  <si>
    <t>Dawson</t>
  </si>
  <si>
    <t>Midland</t>
  </si>
  <si>
    <t>Ector</t>
  </si>
  <si>
    <t>Lamesa</t>
  </si>
  <si>
    <t>Odessa</t>
  </si>
  <si>
    <t>Util Dist</t>
  </si>
  <si>
    <t>College</t>
  </si>
  <si>
    <t>Howard</t>
  </si>
  <si>
    <t>Scurry</t>
  </si>
  <si>
    <t>Big Spring</t>
  </si>
  <si>
    <t>Snyder</t>
  </si>
  <si>
    <t>Downtown</t>
  </si>
  <si>
    <t>2015 TAX RATES</t>
  </si>
  <si>
    <t>EISD</t>
  </si>
  <si>
    <t>BSISD</t>
  </si>
  <si>
    <t>2015 RATE</t>
  </si>
  <si>
    <t xml:space="preserve">2017 ESTIMATED HOUSE TAXES USING 2017 PROPOSED TAX RATES  </t>
  </si>
  <si>
    <t>2017 Estimated Taxes based on 2017 Proposed Tax Rates.</t>
  </si>
  <si>
    <t>2017 Rate</t>
  </si>
  <si>
    <t>2016 RATE</t>
  </si>
  <si>
    <t>per $100</t>
  </si>
  <si>
    <t>2016 Rate</t>
  </si>
  <si>
    <t>2018 Rate</t>
  </si>
  <si>
    <t>THIS ESTIMATE CONTAINS A TOTAL TAX ESTIMATE. YOU RECEIVE TWO TAX</t>
  </si>
  <si>
    <t>BILLS IN OCTOBER FOR THE ACTUAL TOTAL TAXES. YOU WILL RECEIVE A</t>
  </si>
  <si>
    <t xml:space="preserve">TAX STATEMENT FROM THE ANDREWS COUNTY TAX ASSESSOR-COLLECTOR'S </t>
  </si>
  <si>
    <t xml:space="preserve">OFFICE FOR COUNTY/FMFC (ROAD &amp; BRIDGE) AND A TAX STATEMENT FROM </t>
  </si>
  <si>
    <t>THE ANDREWS ISD TAX ASSESSOR-COLLECTOR'S OFFICE.</t>
  </si>
  <si>
    <t>Updated 9/24/19</t>
  </si>
  <si>
    <t>2019 Rate</t>
  </si>
  <si>
    <t xml:space="preserve">2018 ESTIMATED HOUSE TAXES USING 2018 APPROVED TAX RATES  </t>
  </si>
  <si>
    <t xml:space="preserve">2020 ESTIMATED TAXES USING 2019 APPROVED TAX RATES  </t>
  </si>
  <si>
    <t>2020 Rate</t>
  </si>
  <si>
    <t>Updated 9/3/2020</t>
  </si>
  <si>
    <t xml:space="preserve">2020 ESTIMATED TAXES USING 2020 APPROVED TAX RATES  </t>
  </si>
  <si>
    <t>2021 Rate</t>
  </si>
  <si>
    <t>Updated 6/8/2022</t>
  </si>
  <si>
    <t xml:space="preserve">2022 ESTIMATED TAXES USING 2021 APPROVED TAX RATES  </t>
  </si>
  <si>
    <t>2022 Rate</t>
  </si>
  <si>
    <t>Updated 8/25/2023</t>
  </si>
  <si>
    <t xml:space="preserve">2023 ESTIMATED TAXES USING 2023 APPROVED TAX RATES  </t>
  </si>
  <si>
    <t>2023 Rate</t>
  </si>
  <si>
    <t>2024 Rate</t>
  </si>
  <si>
    <t>Updated 7/16/2025</t>
  </si>
  <si>
    <t xml:space="preserve">2024 ESTIMATED TAXES USING 2024 APPROVED TAX RATES  </t>
  </si>
  <si>
    <t xml:space="preserve">2025 ESTIMATED TAXES USING 2025 APPROVED TAX RATES  </t>
  </si>
  <si>
    <t>Updated 9/23/2025</t>
  </si>
  <si>
    <t>Chief Appraiser, Susan Brewer RPA, RTA</t>
  </si>
  <si>
    <t>chiefappraiser@andrewscad.org</t>
  </si>
  <si>
    <t>andrewscad.org</t>
  </si>
  <si>
    <t>2025 Rate</t>
  </si>
  <si>
    <t>*** THIS ESTIMATE CONTAINS A TOTAL TAX ESTIMATE. YOU RECEIVE TWO TAX BILLS IN OCTOBER FOR THE ACTUAL TOTAL TAXES. YOU WILL RECEIVE A TAX STATEMENT FROM THE ANDREWS COUNTY TAX ASSESSOR-COLLECTOR'S OFFICE FOR COUNTY AND FMFC (ROAD &amp; BRIDGE) AND A TAX STATEMENT FROM THE ANDREWS ISD TAX ASSESSOR-COLLECTOR'S OFFICE FOR CITY, HOSPITAL AND SCHOOL.</t>
  </si>
  <si>
    <t>Updated 8/28/2026</t>
  </si>
  <si>
    <t xml:space="preserve">2026 ESTIMATED TAXES USING 2026 APPROVED TAX RATES  </t>
  </si>
  <si>
    <t>2026 Rate</t>
  </si>
  <si>
    <t>Chief Appraiser, Haley Hudgens, RPA</t>
  </si>
  <si>
    <t>600 N Main, Andrews TX 79714</t>
  </si>
  <si>
    <t>432-523-9111</t>
  </si>
  <si>
    <t>FMFC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</si>
</sst>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;;;"/>
    <numFmt numFmtId="166" formatCode="&quot;$&quot;#,##0.00000_);[Red]\(&quot;$&quot;#,##0.00000\)"/>
    <numFmt numFmtId="167" formatCode="&quot;$&quot;#,##0.0000_);[Red]\(&quot;$&quot;#,##0.0000\)"/>
    <numFmt numFmtId="168" formatCode="_(&quot;$&quot;* #,##0.0000_);_(&quot;$&quot;* \(#,##0.0000\);_(&quot;$&quot;* &quot;-&quot;??_);_(@_)"/>
    <numFmt numFmtId="169" formatCode="0.000000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</font>
    <font>
      <u/>
      <sz val="10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1" xfId="0" applyFont="1" applyBorder="1" applyAlignment="1">
      <alignment horizontal="center"/>
    </xf>
    <xf numFmtId="9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/>
    <xf numFmtId="0" fontId="0" fillId="0" borderId="1" xfId="0" applyBorder="1"/>
    <xf numFmtId="165" fontId="0" fillId="0" borderId="0" xfId="0" applyNumberFormat="1"/>
    <xf numFmtId="0" fontId="2" fillId="0" borderId="0" xfId="0" applyFont="1"/>
    <xf numFmtId="43" fontId="2" fillId="2" borderId="2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164" fontId="3" fillId="3" borderId="0" xfId="1" applyNumberFormat="1" applyFont="1" applyFill="1"/>
    <xf numFmtId="0" fontId="2" fillId="4" borderId="2" xfId="0" applyFont="1" applyFill="1" applyBorder="1"/>
    <xf numFmtId="0" fontId="2" fillId="5" borderId="2" xfId="0" applyFont="1" applyFill="1" applyBorder="1"/>
    <xf numFmtId="43" fontId="2" fillId="5" borderId="2" xfId="0" applyNumberFormat="1" applyFont="1" applyFill="1" applyBorder="1"/>
    <xf numFmtId="0" fontId="2" fillId="6" borderId="2" xfId="0" applyFont="1" applyFill="1" applyBorder="1"/>
    <xf numFmtId="39" fontId="2" fillId="6" borderId="2" xfId="0" applyNumberFormat="1" applyFont="1" applyFill="1" applyBorder="1"/>
    <xf numFmtId="39" fontId="2" fillId="3" borderId="0" xfId="1" applyNumberFormat="1" applyFont="1" applyFill="1" applyAlignment="1">
      <alignment horizontal="center"/>
    </xf>
    <xf numFmtId="39" fontId="2" fillId="3" borderId="2" xfId="0" applyNumberFormat="1" applyFont="1" applyFill="1" applyBorder="1"/>
    <xf numFmtId="0" fontId="1" fillId="0" borderId="0" xfId="0" applyFont="1"/>
    <xf numFmtId="0" fontId="4" fillId="0" borderId="0" xfId="0" applyFont="1"/>
    <xf numFmtId="166" fontId="2" fillId="0" borderId="0" xfId="0" applyNumberFormat="1" applyFont="1"/>
    <xf numFmtId="39" fontId="2" fillId="6" borderId="0" xfId="1" applyNumberFormat="1" applyFont="1" applyFill="1"/>
    <xf numFmtId="39" fontId="2" fillId="5" borderId="0" xfId="1" applyNumberFormat="1" applyFont="1" applyFill="1"/>
    <xf numFmtId="0" fontId="6" fillId="0" borderId="0" xfId="0" applyFont="1"/>
    <xf numFmtId="0" fontId="6" fillId="0" borderId="1" xfId="0" applyFont="1" applyBorder="1"/>
    <xf numFmtId="0" fontId="6" fillId="0" borderId="6" xfId="0" applyFont="1" applyBorder="1"/>
    <xf numFmtId="0" fontId="6" fillId="0" borderId="7" xfId="0" applyFont="1" applyBorder="1"/>
    <xf numFmtId="0" fontId="7" fillId="0" borderId="7" xfId="0" applyFont="1" applyBorder="1"/>
    <xf numFmtId="0" fontId="7" fillId="0" borderId="0" xfId="0" applyFont="1"/>
    <xf numFmtId="0" fontId="8" fillId="0" borderId="0" xfId="0" applyFont="1"/>
    <xf numFmtId="0" fontId="6" fillId="0" borderId="8" xfId="0" applyFont="1" applyBorder="1"/>
    <xf numFmtId="0" fontId="7" fillId="0" borderId="9" xfId="0" applyFont="1" applyBorder="1"/>
    <xf numFmtId="0" fontId="6" fillId="0" borderId="10" xfId="0" applyFont="1" applyBorder="1"/>
    <xf numFmtId="167" fontId="9" fillId="0" borderId="0" xfId="0" applyNumberFormat="1" applyFont="1" applyAlignment="1">
      <alignment horizontal="left"/>
    </xf>
    <xf numFmtId="167" fontId="10" fillId="0" borderId="0" xfId="0" applyNumberFormat="1" applyFont="1" applyAlignment="1">
      <alignment horizontal="left"/>
    </xf>
    <xf numFmtId="0" fontId="8" fillId="0" borderId="5" xfId="0" applyFont="1" applyBorder="1"/>
    <xf numFmtId="0" fontId="6" fillId="0" borderId="12" xfId="0" applyFont="1" applyBorder="1"/>
    <xf numFmtId="0" fontId="8" fillId="0" borderId="17" xfId="0" applyFont="1" applyBorder="1"/>
    <xf numFmtId="0" fontId="1" fillId="0" borderId="13" xfId="0" applyFont="1" applyBorder="1"/>
    <xf numFmtId="6" fontId="4" fillId="0" borderId="13" xfId="0" applyNumberFormat="1" applyFont="1" applyBorder="1"/>
    <xf numFmtId="0" fontId="4" fillId="0" borderId="13" xfId="0" applyFont="1" applyBorder="1"/>
    <xf numFmtId="0" fontId="6" fillId="0" borderId="15" xfId="0" applyFont="1" applyBorder="1"/>
    <xf numFmtId="0" fontId="7" fillId="0" borderId="13" xfId="0" applyFont="1" applyBorder="1"/>
    <xf numFmtId="0" fontId="7" fillId="0" borderId="15" xfId="0" applyFont="1" applyBorder="1"/>
    <xf numFmtId="39" fontId="2" fillId="4" borderId="0" xfId="1" applyNumberFormat="1" applyFont="1" applyFill="1"/>
    <xf numFmtId="39" fontId="1" fillId="4" borderId="2" xfId="0" applyNumberFormat="1" applyFont="1" applyFill="1" applyBorder="1"/>
    <xf numFmtId="0" fontId="1" fillId="0" borderId="0" xfId="0" applyFont="1" applyAlignment="1">
      <alignment horizontal="right"/>
    </xf>
    <xf numFmtId="0" fontId="0" fillId="0" borderId="14" xfId="0" applyBorder="1"/>
    <xf numFmtId="0" fontId="1" fillId="0" borderId="11" xfId="0" applyFont="1" applyBorder="1"/>
    <xf numFmtId="0" fontId="1" fillId="0" borderId="14" xfId="0" applyFont="1" applyBorder="1"/>
    <xf numFmtId="0" fontId="0" fillId="0" borderId="16" xfId="0" applyBorder="1"/>
    <xf numFmtId="0" fontId="2" fillId="0" borderId="16" xfId="0" applyFont="1" applyBorder="1"/>
    <xf numFmtId="0" fontId="2" fillId="0" borderId="1" xfId="0" applyFont="1" applyBorder="1"/>
    <xf numFmtId="0" fontId="5" fillId="0" borderId="5" xfId="0" applyFont="1" applyBorder="1"/>
    <xf numFmtId="0" fontId="7" fillId="0" borderId="6" xfId="0" applyFont="1" applyBorder="1"/>
    <xf numFmtId="0" fontId="6" fillId="0" borderId="18" xfId="0" applyFont="1" applyBorder="1"/>
    <xf numFmtId="0" fontId="8" fillId="0" borderId="18" xfId="0" applyFont="1" applyBorder="1"/>
    <xf numFmtId="0" fontId="6" fillId="0" borderId="19" xfId="0" applyFont="1" applyBorder="1"/>
    <xf numFmtId="6" fontId="8" fillId="0" borderId="19" xfId="0" applyNumberFormat="1" applyFont="1" applyBorder="1"/>
    <xf numFmtId="0" fontId="7" fillId="0" borderId="19" xfId="0" applyFont="1" applyBorder="1"/>
    <xf numFmtId="0" fontId="8" fillId="0" borderId="19" xfId="0" applyFont="1" applyBorder="1"/>
    <xf numFmtId="0" fontId="6" fillId="0" borderId="20" xfId="0" applyFont="1" applyBorder="1"/>
    <xf numFmtId="167" fontId="7" fillId="0" borderId="19" xfId="0" applyNumberFormat="1" applyFont="1" applyBorder="1"/>
    <xf numFmtId="167" fontId="7" fillId="0" borderId="21" xfId="0" applyNumberFormat="1" applyFont="1" applyBorder="1"/>
    <xf numFmtId="0" fontId="9" fillId="0" borderId="0" xfId="0" applyFont="1"/>
    <xf numFmtId="168" fontId="2" fillId="0" borderId="0" xfId="2" applyNumberFormat="1" applyFont="1"/>
    <xf numFmtId="168" fontId="0" fillId="0" borderId="0" xfId="2" applyNumberFormat="1" applyFont="1"/>
    <xf numFmtId="168" fontId="9" fillId="0" borderId="0" xfId="2" applyNumberFormat="1" applyFont="1"/>
    <xf numFmtId="168" fontId="0" fillId="0" borderId="0" xfId="0" applyNumberFormat="1"/>
    <xf numFmtId="168" fontId="9" fillId="0" borderId="0" xfId="0" applyNumberFormat="1" applyFont="1"/>
    <xf numFmtId="43" fontId="2" fillId="2" borderId="0" xfId="0" applyNumberFormat="1" applyFont="1" applyFill="1"/>
    <xf numFmtId="0" fontId="2" fillId="0" borderId="0" xfId="0" applyFont="1" applyAlignment="1">
      <alignment horizontal="right"/>
    </xf>
    <xf numFmtId="39" fontId="2" fillId="0" borderId="0" xfId="1" applyNumberFormat="1" applyFont="1" applyAlignment="1">
      <alignment horizontal="center"/>
    </xf>
    <xf numFmtId="39" fontId="2" fillId="0" borderId="0" xfId="0" applyNumberFormat="1" applyFont="1"/>
    <xf numFmtId="169" fontId="0" fillId="0" borderId="1" xfId="3" applyNumberFormat="1" applyFont="1" applyBorder="1"/>
    <xf numFmtId="169" fontId="0" fillId="0" borderId="1" xfId="0" applyNumberFormat="1" applyBorder="1"/>
    <xf numFmtId="169" fontId="2" fillId="0" borderId="0" xfId="0" applyNumberFormat="1" applyFont="1"/>
    <xf numFmtId="0" fontId="2" fillId="7" borderId="2" xfId="0" applyFont="1" applyFill="1" applyBorder="1"/>
    <xf numFmtId="39" fontId="2" fillId="7" borderId="0" xfId="1" applyNumberFormat="1" applyFont="1" applyFill="1"/>
    <xf numFmtId="39" fontId="1" fillId="7" borderId="2" xfId="0" applyNumberFormat="1" applyFont="1" applyFill="1" applyBorder="1"/>
    <xf numFmtId="0" fontId="14" fillId="0" borderId="0" xfId="4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268433</xdr:colOff>
      <xdr:row>0</xdr:row>
      <xdr:rowOff>147206</xdr:rowOff>
    </xdr:from>
    <xdr:to>
      <xdr:col>1</xdr:col>
      <xdr:colOff>762000</xdr:colOff>
      <xdr:row>7</xdr:row>
      <xdr:rowOff>69273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4D10E5-2746-41AD-B9CE-CE867A363C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33" y="147206"/>
          <a:ext cx="1073726" cy="1073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268433</xdr:colOff>
      <xdr:row>0</xdr:row>
      <xdr:rowOff>147206</xdr:rowOff>
    </xdr:from>
    <xdr:to>
      <xdr:col>1</xdr:col>
      <xdr:colOff>692728</xdr:colOff>
      <xdr:row>7</xdr:row>
      <xdr:rowOff>69273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DD0380-3529-48B4-910B-B77C97865C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33" y="147206"/>
          <a:ext cx="1004454" cy="1073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562843</xdr:colOff>
      <xdr:row>1</xdr:row>
      <xdr:rowOff>8660</xdr:rowOff>
    </xdr:from>
    <xdr:to>
      <xdr:col>5</xdr:col>
      <xdr:colOff>138547</xdr:colOff>
      <xdr:row>7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D09924-73D0-4888-9830-23EFCBE66B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218" y="170585"/>
          <a:ext cx="1004454" cy="1058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562843</xdr:colOff>
      <xdr:row>1</xdr:row>
      <xdr:rowOff>8660</xdr:rowOff>
    </xdr:from>
    <xdr:to>
      <xdr:col>5</xdr:col>
      <xdr:colOff>138547</xdr:colOff>
      <xdr:row>7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4A8ED4-5E84-4910-B5C5-95336BE25D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218" y="170585"/>
          <a:ext cx="1004454" cy="1058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562843</xdr:colOff>
      <xdr:row>1</xdr:row>
      <xdr:rowOff>8660</xdr:rowOff>
    </xdr:from>
    <xdr:to>
      <xdr:col>5</xdr:col>
      <xdr:colOff>138547</xdr:colOff>
      <xdr:row>7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68A38-D2E2-45E6-8D1F-7A4A2B0A09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218" y="170585"/>
          <a:ext cx="1004454" cy="1058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562843</xdr:colOff>
      <xdr:row>1</xdr:row>
      <xdr:rowOff>8660</xdr:rowOff>
    </xdr:from>
    <xdr:to>
      <xdr:col>5</xdr:col>
      <xdr:colOff>138547</xdr:colOff>
      <xdr:row>7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E1F484-3C9E-44A5-B7F7-CBC9A30237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218" y="170585"/>
          <a:ext cx="1004454" cy="1058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562843</xdr:colOff>
      <xdr:row>1</xdr:row>
      <xdr:rowOff>8660</xdr:rowOff>
    </xdr:from>
    <xdr:to>
      <xdr:col>5</xdr:col>
      <xdr:colOff>138547</xdr:colOff>
      <xdr:row>7</xdr:row>
      <xdr:rowOff>95250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1A41A43-2144-4485-83A4-82171354B1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888" y="173183"/>
          <a:ext cx="1004454" cy="10737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efappraiser@andrewscad.or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hiefappraiser@andrewscad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7CB6-8B8E-42B8-9022-659407D6B3E1}">
  <dimension ref="A2:H51"/>
  <sheetViews>
    <sheetView tabSelected="1" zoomScale="110" zoomScaleNormal="110" workbookViewId="0">
      <selection activeCell="B18" sqref="B18"/>
    </sheetView>
  </sheetViews>
  <sheetFormatPr defaultRowHeight="12.75" customHeight="1" x14ac:dyDescent="0.2"/>
  <cols>
    <col min="1" max="1" width="8.7109375" customWidth="1"/>
    <col min="2" max="2" width="14.28515625" customWidth="1"/>
    <col min="3" max="4" width="10.5703125" customWidth="1"/>
    <col min="5" max="5" width="10.85546875" customWidth="1"/>
    <col min="6" max="8" width="10.5703125" customWidth="1"/>
  </cols>
  <sheetData>
    <row r="2" spans="2:8" ht="12.75" customHeight="1" x14ac:dyDescent="0.2">
      <c r="E2" s="12" t="s">
        <v>18</v>
      </c>
    </row>
    <row r="3" spans="2:8" ht="12.75" customHeight="1" x14ac:dyDescent="0.2">
      <c r="E3" s="12" t="s">
        <v>124</v>
      </c>
    </row>
    <row r="4" spans="2:8" ht="12.75" customHeight="1" x14ac:dyDescent="0.2">
      <c r="E4" s="12" t="s">
        <v>125</v>
      </c>
    </row>
    <row r="5" spans="2:8" ht="12.75" customHeight="1" x14ac:dyDescent="0.2">
      <c r="E5" s="12" t="s">
        <v>123</v>
      </c>
    </row>
    <row r="6" spans="2:8" ht="12.75" customHeight="1" x14ac:dyDescent="0.2">
      <c r="E6" s="83" t="s">
        <v>116</v>
      </c>
    </row>
    <row r="7" spans="2:8" ht="12.75" customHeight="1" x14ac:dyDescent="0.2">
      <c r="E7" s="12" t="s">
        <v>117</v>
      </c>
    </row>
    <row r="10" spans="2:8" ht="12.75" customHeight="1" x14ac:dyDescent="0.2">
      <c r="B10" s="11"/>
    </row>
    <row r="12" spans="2:8" ht="12.75" customHeight="1" x14ac:dyDescent="0.2">
      <c r="B12" s="7" t="s">
        <v>120</v>
      </c>
    </row>
    <row r="14" spans="2:8" ht="12.75" customHeight="1" x14ac:dyDescent="0.2">
      <c r="D14" s="7"/>
      <c r="E14" s="12" t="s">
        <v>121</v>
      </c>
      <c r="F14" s="7"/>
      <c r="G14" s="7"/>
    </row>
    <row r="15" spans="2:8" ht="12.75" customHeight="1" x14ac:dyDescent="0.2">
      <c r="D15" s="7"/>
      <c r="E15" s="12"/>
      <c r="F15" s="7"/>
      <c r="G15" s="7"/>
    </row>
    <row r="16" spans="2:8" ht="12.75" customHeight="1" x14ac:dyDescent="0.2">
      <c r="B16" s="12" t="s">
        <v>13</v>
      </c>
      <c r="H16" s="12" t="s">
        <v>8</v>
      </c>
    </row>
    <row r="17" spans="1:8" ht="12.75" customHeight="1" x14ac:dyDescent="0.2">
      <c r="A17" s="12"/>
      <c r="B17" s="1" t="s">
        <v>4</v>
      </c>
      <c r="C17" s="1" t="s">
        <v>0</v>
      </c>
      <c r="D17" s="1" t="s">
        <v>1</v>
      </c>
      <c r="E17" s="1" t="s">
        <v>16</v>
      </c>
      <c r="F17" s="1" t="s">
        <v>2</v>
      </c>
      <c r="G17" s="1" t="s">
        <v>126</v>
      </c>
      <c r="H17" s="1" t="s">
        <v>9</v>
      </c>
    </row>
    <row r="18" spans="1:8" ht="13.5" customHeight="1" x14ac:dyDescent="0.25">
      <c r="A18" s="12" t="s">
        <v>20</v>
      </c>
      <c r="B18" s="13"/>
      <c r="C18" s="12"/>
      <c r="D18" s="12"/>
      <c r="E18" s="12"/>
      <c r="F18" s="12"/>
      <c r="G18" s="12"/>
      <c r="H18" s="12"/>
    </row>
    <row r="19" spans="1:8" ht="13.5" customHeight="1" x14ac:dyDescent="0.25">
      <c r="A19" s="12" t="s">
        <v>21</v>
      </c>
      <c r="B19" s="13"/>
      <c r="C19" s="4">
        <f>B19</f>
        <v>0</v>
      </c>
      <c r="D19" s="4">
        <f>B19</f>
        <v>0</v>
      </c>
      <c r="E19" s="4">
        <f>B19</f>
        <v>0</v>
      </c>
      <c r="F19" s="4">
        <f>B19</f>
        <v>0</v>
      </c>
      <c r="G19" s="4">
        <f>B19</f>
        <v>0</v>
      </c>
    </row>
    <row r="20" spans="1:8" ht="13.5" customHeight="1" x14ac:dyDescent="0.2">
      <c r="B20" s="2">
        <v>-0.2</v>
      </c>
      <c r="C20" s="4">
        <f>IF(B18*0.2&lt;5000,-5000,B18*-0.2)</f>
        <v>-5000</v>
      </c>
      <c r="D20" s="4"/>
      <c r="E20" s="4">
        <f>IF(B18*0.2&lt;5000,-5000,B18*-0.2)</f>
        <v>-5000</v>
      </c>
      <c r="F20" s="4">
        <f>IF(B18*0.2&lt;5000,-5000,B18*-0.2)</f>
        <v>-5000</v>
      </c>
      <c r="G20" s="4">
        <f>IF(B18*0.2&lt;5000,-5000,B18*-0.2)</f>
        <v>-5000</v>
      </c>
    </row>
    <row r="21" spans="1:8" ht="13.5" customHeight="1" x14ac:dyDescent="0.2">
      <c r="B21" s="3" t="s">
        <v>6</v>
      </c>
      <c r="C21" s="4">
        <v>-140000</v>
      </c>
      <c r="D21" s="4"/>
      <c r="E21" s="4"/>
      <c r="F21" s="4"/>
      <c r="G21" s="4">
        <v>-3000</v>
      </c>
    </row>
    <row r="22" spans="1:8" ht="13.5" customHeight="1" x14ac:dyDescent="0.2">
      <c r="C22" s="4">
        <f>IF(C19+C20+C21&lt;0,0,C19+C20+C21)</f>
        <v>0</v>
      </c>
      <c r="D22" s="4">
        <f>IF(D19+D20+D21&lt;0,0,D19+D20+D21)</f>
        <v>0</v>
      </c>
      <c r="E22" s="4">
        <f>IF(E19+E20+E21&lt;0,0,E19+E20+E21)</f>
        <v>0</v>
      </c>
      <c r="F22" s="4">
        <f>IF(F19+F20+F21&lt;0,0,F19+F20+F21)</f>
        <v>0</v>
      </c>
      <c r="G22" s="4">
        <f>IF(G19+G20+G21&lt;0,0,G19+G20+G21)</f>
        <v>0</v>
      </c>
    </row>
    <row r="23" spans="1:8" ht="13.5" customHeight="1" thickBot="1" x14ac:dyDescent="0.25">
      <c r="B23" s="3" t="s">
        <v>5</v>
      </c>
      <c r="C23" s="77">
        <v>0.89690000000000003</v>
      </c>
      <c r="D23" s="77">
        <v>0.20030600000000001</v>
      </c>
      <c r="E23" s="77">
        <v>0.40849099999999999</v>
      </c>
      <c r="F23" s="77">
        <v>0.4007</v>
      </c>
      <c r="G23" s="78">
        <v>5.21E-2</v>
      </c>
    </row>
    <row r="24" spans="1:8" ht="13.5" customHeight="1" thickBot="1" x14ac:dyDescent="0.25">
      <c r="B24" s="80" t="s">
        <v>7</v>
      </c>
      <c r="C24" s="81">
        <f t="shared" ref="C24:F24" si="0">(C22*C23)/100</f>
        <v>0</v>
      </c>
      <c r="D24" s="81">
        <f t="shared" si="0"/>
        <v>0</v>
      </c>
      <c r="E24" s="81">
        <f t="shared" si="0"/>
        <v>0</v>
      </c>
      <c r="F24" s="81">
        <f t="shared" si="0"/>
        <v>0</v>
      </c>
      <c r="G24" s="81">
        <f>(G22*G23)/100</f>
        <v>0</v>
      </c>
      <c r="H24" s="82">
        <f>SUM(C24:G24)</f>
        <v>0</v>
      </c>
    </row>
    <row r="25" spans="1:8" ht="13.5" customHeight="1" thickBot="1" x14ac:dyDescent="0.25">
      <c r="G25" s="19" t="s">
        <v>17</v>
      </c>
      <c r="H25" s="20">
        <f>H24-D24</f>
        <v>0</v>
      </c>
    </row>
    <row r="26" spans="1:8" ht="13.5" customHeight="1" x14ac:dyDescent="0.2">
      <c r="B26" s="3" t="s">
        <v>6</v>
      </c>
      <c r="C26" s="4">
        <v>-60000</v>
      </c>
      <c r="D26" s="4"/>
      <c r="E26" s="4"/>
      <c r="F26" s="4"/>
      <c r="G26" s="4"/>
    </row>
    <row r="27" spans="1:8" ht="13.5" customHeight="1" x14ac:dyDescent="0.2">
      <c r="B27" s="3" t="s">
        <v>10</v>
      </c>
      <c r="C27" s="4">
        <v>-8000</v>
      </c>
      <c r="D27" s="4">
        <v>-6000</v>
      </c>
      <c r="E27" s="4">
        <v>-12000</v>
      </c>
      <c r="F27" s="4">
        <v>-40000</v>
      </c>
      <c r="G27" s="4">
        <v>-37000</v>
      </c>
    </row>
    <row r="28" spans="1:8" ht="13.5" customHeight="1" x14ac:dyDescent="0.2">
      <c r="B28" s="3"/>
      <c r="C28" s="4">
        <f>IF(C22+C26+C27&lt;0,0,C22+C26+C27)</f>
        <v>0</v>
      </c>
      <c r="D28" s="4">
        <f>IF(D22+D26+D27&lt;0,0,D22+D26+D27)</f>
        <v>0</v>
      </c>
      <c r="E28" s="4">
        <f>IF(E22+E26+E27&lt;0,0,E22+E26+E27)</f>
        <v>0</v>
      </c>
      <c r="F28" s="4">
        <f>IF(F22+F26+F27&lt;0,0,F22+F26+F27)</f>
        <v>0</v>
      </c>
      <c r="G28" s="4">
        <f>IF(G22+G26+G27&lt;0,0,G22+G26+G27)</f>
        <v>0</v>
      </c>
      <c r="H28" s="7"/>
    </row>
    <row r="29" spans="1:8" ht="13.5" customHeight="1" thickBot="1" x14ac:dyDescent="0.25">
      <c r="B29" s="3" t="s">
        <v>5</v>
      </c>
      <c r="C29" s="78">
        <f>C23</f>
        <v>0.89690000000000003</v>
      </c>
      <c r="D29" s="78">
        <f t="shared" ref="D29:G29" si="1">D23</f>
        <v>0.20030600000000001</v>
      </c>
      <c r="E29" s="78">
        <f t="shared" si="1"/>
        <v>0.40849099999999999</v>
      </c>
      <c r="F29" s="78">
        <f t="shared" si="1"/>
        <v>0.4007</v>
      </c>
      <c r="G29" s="78">
        <f t="shared" si="1"/>
        <v>5.21E-2</v>
      </c>
    </row>
    <row r="30" spans="1:8" ht="13.5" customHeight="1" thickBot="1" x14ac:dyDescent="0.25">
      <c r="B30" s="15" t="s">
        <v>11</v>
      </c>
      <c r="C30" s="25">
        <f t="shared" ref="C30:F30" si="2">(C28*C29)/100</f>
        <v>0</v>
      </c>
      <c r="D30" s="25">
        <f t="shared" si="2"/>
        <v>0</v>
      </c>
      <c r="E30" s="25">
        <f t="shared" si="2"/>
        <v>0</v>
      </c>
      <c r="F30" s="25">
        <f t="shared" si="2"/>
        <v>0</v>
      </c>
      <c r="G30" s="25">
        <f>(G28*G29)/100</f>
        <v>0</v>
      </c>
      <c r="H30" s="16">
        <f>SUM(C30:G30)</f>
        <v>0</v>
      </c>
    </row>
    <row r="31" spans="1:8" ht="13.5" customHeight="1" thickBot="1" x14ac:dyDescent="0.25">
      <c r="G31" s="19" t="s">
        <v>17</v>
      </c>
      <c r="H31" s="20">
        <f>H30-D30</f>
        <v>0</v>
      </c>
    </row>
    <row r="32" spans="1:8" ht="13.5" customHeight="1" x14ac:dyDescent="0.2">
      <c r="B32" s="3" t="s">
        <v>6</v>
      </c>
      <c r="C32" s="4">
        <v>-60000</v>
      </c>
      <c r="D32" s="4"/>
      <c r="E32" s="4"/>
      <c r="F32" s="4">
        <v>-40000</v>
      </c>
      <c r="G32" s="4">
        <v>-37000</v>
      </c>
    </row>
    <row r="33" spans="1:8" ht="13.5" customHeight="1" x14ac:dyDescent="0.2">
      <c r="B33" s="3"/>
      <c r="C33" s="4">
        <f>IF(C22+C32&lt;0,0,C22+C32)</f>
        <v>0</v>
      </c>
      <c r="D33" s="4">
        <f>IF(D22+D32&lt;0,0,D22+D32)</f>
        <v>0</v>
      </c>
      <c r="E33" s="4">
        <f>IF(E22+E32&lt;0,0,E22+E32)</f>
        <v>0</v>
      </c>
      <c r="F33" s="4">
        <f>IF(F22+F32&lt;0,0,F22+F32)</f>
        <v>0</v>
      </c>
      <c r="G33" s="4">
        <f>IF(G22+G32&lt;0,0,G22+G32)</f>
        <v>0</v>
      </c>
    </row>
    <row r="34" spans="1:8" ht="13.5" customHeight="1" thickBot="1" x14ac:dyDescent="0.25">
      <c r="B34" s="3" t="s">
        <v>5</v>
      </c>
      <c r="C34" s="78">
        <f>C23</f>
        <v>0.89690000000000003</v>
      </c>
      <c r="D34" s="78">
        <f t="shared" ref="D34:G34" si="3">D23</f>
        <v>0.20030600000000001</v>
      </c>
      <c r="E34" s="78">
        <f t="shared" si="3"/>
        <v>0.40849099999999999</v>
      </c>
      <c r="F34" s="78">
        <f t="shared" si="3"/>
        <v>0.4007</v>
      </c>
      <c r="G34" s="78">
        <f t="shared" si="3"/>
        <v>5.21E-2</v>
      </c>
    </row>
    <row r="35" spans="1:8" ht="13.5" customHeight="1" thickBot="1" x14ac:dyDescent="0.25">
      <c r="B35" s="17" t="s">
        <v>12</v>
      </c>
      <c r="C35" s="24">
        <f t="shared" ref="C35:F35" si="4">(C33*C34)/100</f>
        <v>0</v>
      </c>
      <c r="D35" s="24">
        <f t="shared" si="4"/>
        <v>0</v>
      </c>
      <c r="E35" s="24">
        <f t="shared" si="4"/>
        <v>0</v>
      </c>
      <c r="F35" s="24">
        <f t="shared" si="4"/>
        <v>0</v>
      </c>
      <c r="G35" s="24">
        <f>(G33*G34)/100</f>
        <v>0</v>
      </c>
      <c r="H35" s="18">
        <f>SUM(C35:G35)</f>
        <v>0</v>
      </c>
    </row>
    <row r="36" spans="1:8" ht="13.5" customHeight="1" thickBot="1" x14ac:dyDescent="0.25">
      <c r="G36" s="19" t="s">
        <v>17</v>
      </c>
      <c r="H36" s="20">
        <f>H35-D35</f>
        <v>0</v>
      </c>
    </row>
    <row r="37" spans="1:8" ht="13.5" customHeight="1" x14ac:dyDescent="0.2"/>
    <row r="38" spans="1:8" ht="13.5" customHeight="1" thickBot="1" x14ac:dyDescent="0.25">
      <c r="B38" s="3" t="s">
        <v>5</v>
      </c>
      <c r="C38" s="78">
        <f>C23</f>
        <v>0.89690000000000003</v>
      </c>
      <c r="D38" s="78">
        <f t="shared" ref="D38:G38" si="5">D23</f>
        <v>0.20030600000000001</v>
      </c>
      <c r="E38" s="78">
        <f t="shared" si="5"/>
        <v>0.40849099999999999</v>
      </c>
      <c r="F38" s="78">
        <f t="shared" si="5"/>
        <v>0.4007</v>
      </c>
      <c r="G38" s="78">
        <f t="shared" si="5"/>
        <v>5.21E-2</v>
      </c>
    </row>
    <row r="39" spans="1:8" ht="13.5" customHeight="1" thickBot="1" x14ac:dyDescent="0.25">
      <c r="B39" s="9" t="s">
        <v>14</v>
      </c>
      <c r="C39" s="73">
        <f>(B18*C23)/100</f>
        <v>0</v>
      </c>
      <c r="D39" s="73">
        <f>(B18*D23)/100</f>
        <v>0</v>
      </c>
      <c r="E39" s="73">
        <f>(B18*E23)/100</f>
        <v>0</v>
      </c>
      <c r="F39" s="73">
        <f>(B18*F23)/100</f>
        <v>0</v>
      </c>
      <c r="G39" s="73">
        <f>(B18*G23)/100</f>
        <v>0</v>
      </c>
      <c r="H39" s="8">
        <f>SUM(C39:G39)</f>
        <v>0</v>
      </c>
    </row>
    <row r="40" spans="1:8" ht="13.5" customHeight="1" thickBot="1" x14ac:dyDescent="0.25">
      <c r="B40" s="10" t="s">
        <v>15</v>
      </c>
      <c r="G40" s="19" t="s">
        <v>17</v>
      </c>
      <c r="H40" s="20">
        <f>H39-D39</f>
        <v>0</v>
      </c>
    </row>
    <row r="41" spans="1:8" ht="13.5" customHeight="1" x14ac:dyDescent="0.2">
      <c r="B41" s="12"/>
      <c r="G41" s="75"/>
      <c r="H41" s="76"/>
    </row>
    <row r="42" spans="1:8" ht="13.5" customHeight="1" x14ac:dyDescent="0.2">
      <c r="B42" s="12"/>
      <c r="G42" s="75"/>
      <c r="H42" s="76"/>
    </row>
    <row r="43" spans="1:8" ht="13.5" customHeight="1" x14ac:dyDescent="0.2">
      <c r="B43" s="21" t="s">
        <v>19</v>
      </c>
      <c r="C43" s="74" t="s">
        <v>103</v>
      </c>
      <c r="D43" s="74" t="s">
        <v>106</v>
      </c>
      <c r="E43" s="74" t="s">
        <v>109</v>
      </c>
      <c r="F43" s="74" t="s">
        <v>110</v>
      </c>
      <c r="G43" s="74" t="s">
        <v>118</v>
      </c>
      <c r="H43" s="74" t="s">
        <v>122</v>
      </c>
    </row>
    <row r="44" spans="1:8" ht="13.5" customHeight="1" x14ac:dyDescent="0.2">
      <c r="A44" s="31" t="s">
        <v>56</v>
      </c>
      <c r="C44" s="79">
        <v>2.3658739999999998</v>
      </c>
      <c r="D44" s="79">
        <v>1.9678610000000001</v>
      </c>
      <c r="E44" s="79">
        <v>1.664944</v>
      </c>
      <c r="F44" s="79">
        <v>1.6236889999999999</v>
      </c>
      <c r="G44" s="79">
        <v>1.7509749999999999</v>
      </c>
      <c r="H44" s="79">
        <f>SUM(C23:G23)</f>
        <v>1.9584970000000002</v>
      </c>
    </row>
    <row r="45" spans="1:8" ht="13.5" customHeight="1" x14ac:dyDescent="0.2">
      <c r="A45" s="31" t="s">
        <v>57</v>
      </c>
      <c r="C45" s="7">
        <v>2.1853989999999999</v>
      </c>
      <c r="D45" s="7">
        <v>1.7873859999999999</v>
      </c>
      <c r="E45" s="7">
        <v>1.484469</v>
      </c>
      <c r="F45" s="7">
        <v>1.443214</v>
      </c>
      <c r="G45" s="79">
        <v>1.5705</v>
      </c>
      <c r="H45" s="79">
        <f>SUM(C23,E23,F23,G23)</f>
        <v>1.7581910000000001</v>
      </c>
    </row>
    <row r="46" spans="1:8" ht="12.75" customHeight="1" x14ac:dyDescent="0.2">
      <c r="A46" s="7"/>
      <c r="B46" s="31"/>
      <c r="C46" s="7"/>
      <c r="D46" s="23"/>
      <c r="E46" s="7"/>
      <c r="F46" s="7"/>
      <c r="G46" s="7"/>
      <c r="H46" s="7"/>
    </row>
    <row r="47" spans="1:8" ht="64.5" customHeight="1" x14ac:dyDescent="0.2">
      <c r="A47" s="49"/>
      <c r="B47" s="84" t="s">
        <v>119</v>
      </c>
      <c r="C47" s="84"/>
      <c r="D47" s="84"/>
      <c r="E47" s="84"/>
      <c r="F47" s="84"/>
      <c r="G47" s="84"/>
      <c r="H47" s="84"/>
    </row>
    <row r="49" spans="2:2" ht="12.75" customHeight="1" x14ac:dyDescent="0.2">
      <c r="B49" s="21"/>
    </row>
    <row r="50" spans="2:2" ht="12.75" customHeight="1" x14ac:dyDescent="0.2">
      <c r="B50" s="21"/>
    </row>
    <row r="51" spans="2:2" ht="12.75" customHeight="1" x14ac:dyDescent="0.2">
      <c r="B51" s="21"/>
    </row>
  </sheetData>
  <mergeCells count="1">
    <mergeCell ref="B47:H47"/>
  </mergeCells>
  <hyperlinks>
    <hyperlink ref="E6" r:id="rId1" xr:uid="{E93408A6-67EF-4686-ADBE-F33030B4A0B2}"/>
  </hyperlinks>
  <pageMargins left="0.7" right="0.7" top="0.43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opLeftCell="B1" zoomScale="110" zoomScaleNormal="110" workbookViewId="0">
      <selection activeCell="E22" sqref="E22:G22"/>
    </sheetView>
  </sheetViews>
  <sheetFormatPr defaultRowHeight="12.75" x14ac:dyDescent="0.2"/>
  <cols>
    <col min="1" max="1" width="7.5703125" customWidth="1"/>
    <col min="2" max="2" width="11.85546875" customWidth="1"/>
    <col min="3" max="3" width="13.28515625" customWidth="1"/>
    <col min="4" max="4" width="11" customWidth="1"/>
    <col min="5" max="5" width="10.42578125" customWidth="1"/>
    <col min="6" max="6" width="12.42578125" customWidth="1"/>
    <col min="7" max="7" width="11.28515625" bestFit="1" customWidth="1"/>
    <col min="8" max="8" width="10.85546875" customWidth="1"/>
    <col min="9" max="9" width="10.140625" customWidth="1"/>
  </cols>
  <sheetData>
    <row r="1" spans="1:9" x14ac:dyDescent="0.2">
      <c r="B1" s="11"/>
      <c r="E1" s="12" t="s">
        <v>18</v>
      </c>
    </row>
    <row r="2" spans="1:9" x14ac:dyDescent="0.2">
      <c r="B2" s="11"/>
      <c r="E2" s="12" t="s">
        <v>42</v>
      </c>
    </row>
    <row r="3" spans="1:9" x14ac:dyDescent="0.2">
      <c r="E3" s="12" t="s">
        <v>43</v>
      </c>
    </row>
    <row r="4" spans="1:9" x14ac:dyDescent="0.2">
      <c r="E4" s="12" t="s">
        <v>44</v>
      </c>
    </row>
    <row r="6" spans="1:9" x14ac:dyDescent="0.2">
      <c r="D6" s="7"/>
      <c r="E6" s="12" t="s">
        <v>84</v>
      </c>
      <c r="F6" s="7"/>
      <c r="G6" s="7"/>
    </row>
    <row r="7" spans="1:9" x14ac:dyDescent="0.2">
      <c r="D7" s="7"/>
      <c r="E7" s="12"/>
      <c r="F7" s="7"/>
      <c r="G7" s="7"/>
    </row>
    <row r="8" spans="1:9" x14ac:dyDescent="0.2">
      <c r="B8" s="12" t="s">
        <v>13</v>
      </c>
      <c r="H8" s="12" t="s">
        <v>8</v>
      </c>
    </row>
    <row r="9" spans="1:9" s="12" customFormat="1" x14ac:dyDescent="0.2">
      <c r="B9" s="1" t="s">
        <v>4</v>
      </c>
      <c r="C9" s="1" t="s">
        <v>0</v>
      </c>
      <c r="D9" s="1" t="s">
        <v>1</v>
      </c>
      <c r="E9" s="1" t="s">
        <v>16</v>
      </c>
      <c r="F9" s="1" t="s">
        <v>2</v>
      </c>
      <c r="G9" s="1" t="s">
        <v>3</v>
      </c>
      <c r="H9" s="1" t="s">
        <v>9</v>
      </c>
    </row>
    <row r="10" spans="1:9" s="12" customFormat="1" ht="15" x14ac:dyDescent="0.25">
      <c r="A10" s="12" t="s">
        <v>20</v>
      </c>
      <c r="B10" s="13">
        <v>94487</v>
      </c>
    </row>
    <row r="11" spans="1:9" ht="15" x14ac:dyDescent="0.25">
      <c r="A11" s="12" t="s">
        <v>21</v>
      </c>
      <c r="B11" s="13">
        <v>86722</v>
      </c>
      <c r="C11" s="4">
        <f>B11</f>
        <v>86722</v>
      </c>
      <c r="D11" s="4">
        <f>B11</f>
        <v>86722</v>
      </c>
      <c r="E11" s="4">
        <f>B11</f>
        <v>86722</v>
      </c>
      <c r="F11" s="4">
        <f>B11</f>
        <v>86722</v>
      </c>
      <c r="G11" s="4">
        <f>B11</f>
        <v>86722</v>
      </c>
    </row>
    <row r="12" spans="1:9" x14ac:dyDescent="0.2">
      <c r="B12" s="2">
        <v>-0.2</v>
      </c>
      <c r="C12" s="4">
        <f>IF(B10*0.2&lt;5000,-5000,B10*-0.2)</f>
        <v>-18897.400000000001</v>
      </c>
      <c r="D12" s="4"/>
      <c r="E12" s="4">
        <f>IF(B10*0.2&lt;5000,-5000,B10*-0.2)</f>
        <v>-18897.400000000001</v>
      </c>
      <c r="F12" s="4">
        <f>IF(B10*0.2&lt;5000,-5000,B10*-0.2)</f>
        <v>-18897.400000000001</v>
      </c>
      <c r="G12" s="4">
        <f>IF(B10*0.2&lt;5000,-5000,B10*-0.2)</f>
        <v>-18897.400000000001</v>
      </c>
      <c r="I12" s="6"/>
    </row>
    <row r="13" spans="1:9" x14ac:dyDescent="0.2">
      <c r="B13" s="3" t="s">
        <v>6</v>
      </c>
      <c r="C13" s="4">
        <v>-25000</v>
      </c>
      <c r="D13" s="4"/>
      <c r="E13" s="4"/>
      <c r="F13" s="4"/>
      <c r="G13" s="4">
        <v>-3000</v>
      </c>
      <c r="I13" s="6"/>
    </row>
    <row r="14" spans="1:9" x14ac:dyDescent="0.2">
      <c r="C14" s="4">
        <f>IF(C11+C12+C13&lt;0,0,C11+C12+C13)</f>
        <v>42824.600000000006</v>
      </c>
      <c r="D14" s="4">
        <f>IF(D11+D12+D13&lt;0,0,D11+D12+D13)</f>
        <v>86722</v>
      </c>
      <c r="E14" s="4">
        <f>IF(E11+E12+E13&lt;0,0,E11+E12+E13)</f>
        <v>67824.600000000006</v>
      </c>
      <c r="F14" s="4">
        <f>IF(F11+F12+F13&lt;0,0,F11+F12+F13)</f>
        <v>67824.600000000006</v>
      </c>
      <c r="G14" s="4">
        <f>IF(G11+G12+G13&lt;0,0,G11+G12+G13)</f>
        <v>64824.600000000006</v>
      </c>
      <c r="I14" s="6"/>
    </row>
    <row r="15" spans="1:9" ht="13.5" thickBot="1" x14ac:dyDescent="0.25">
      <c r="B15" s="3" t="s">
        <v>5</v>
      </c>
      <c r="C15" s="5">
        <v>1.2E-2</v>
      </c>
      <c r="D15" s="5">
        <v>1.89E-3</v>
      </c>
      <c r="E15" s="5">
        <v>4.9911000000000001E-3</v>
      </c>
      <c r="F15" s="5">
        <v>4.3839999999999999E-3</v>
      </c>
      <c r="G15" s="5">
        <v>7.7300000000000003E-4</v>
      </c>
      <c r="I15" s="21" t="s">
        <v>19</v>
      </c>
    </row>
    <row r="16" spans="1:9" ht="13.5" thickBot="1" x14ac:dyDescent="0.25">
      <c r="B16" s="14" t="s">
        <v>7</v>
      </c>
      <c r="C16" s="47">
        <f>C14*C15</f>
        <v>513.89520000000005</v>
      </c>
      <c r="D16" s="47">
        <f>D14*D15</f>
        <v>163.90458000000001</v>
      </c>
      <c r="E16" s="47">
        <f>E14*E15</f>
        <v>338.51936106000005</v>
      </c>
      <c r="F16" s="47">
        <f>F14*F15</f>
        <v>297.34304639999999</v>
      </c>
      <c r="G16" s="47">
        <f>G14*G15</f>
        <v>50.109415800000008</v>
      </c>
      <c r="H16" s="48">
        <f>SUM(C16:G16)</f>
        <v>1363.7716032600001</v>
      </c>
      <c r="I16" s="21" t="s">
        <v>19</v>
      </c>
    </row>
    <row r="17" spans="2:9" ht="13.5" thickBot="1" x14ac:dyDescent="0.25">
      <c r="G17" s="19" t="s">
        <v>17</v>
      </c>
      <c r="H17" s="20">
        <f>H16-D16</f>
        <v>1199.8670232600002</v>
      </c>
      <c r="I17" s="21" t="s">
        <v>19</v>
      </c>
    </row>
    <row r="18" spans="2:9" x14ac:dyDescent="0.2">
      <c r="B18" s="3" t="s">
        <v>6</v>
      </c>
      <c r="C18" s="4">
        <v>-10000</v>
      </c>
      <c r="D18" s="4"/>
      <c r="E18" s="4"/>
      <c r="F18" s="4"/>
      <c r="G18" s="4"/>
    </row>
    <row r="19" spans="2:9" x14ac:dyDescent="0.2">
      <c r="B19" s="3" t="s">
        <v>10</v>
      </c>
      <c r="C19" s="4">
        <v>-8000</v>
      </c>
      <c r="D19" s="4">
        <v>-6000</v>
      </c>
      <c r="E19" s="4">
        <v>-12000</v>
      </c>
      <c r="F19" s="4">
        <v>-12000</v>
      </c>
      <c r="G19" s="4">
        <v>-9000</v>
      </c>
    </row>
    <row r="20" spans="2:9" x14ac:dyDescent="0.2">
      <c r="B20" s="3"/>
      <c r="C20" s="4">
        <f>IF(C14+C18+C19&lt;0,0,C14+C18+C19)</f>
        <v>24824.600000000006</v>
      </c>
      <c r="D20" s="4">
        <f>IF(D14+D18+D19&lt;0,0,D14+D18+D19)</f>
        <v>80722</v>
      </c>
      <c r="E20" s="4">
        <f>IF(E14+E18+E19&lt;0,0,E14+E18+E19)</f>
        <v>55824.600000000006</v>
      </c>
      <c r="F20" s="4">
        <f>IF(F14+F18+F19&lt;0,0,F14+F18+F19)</f>
        <v>55824.600000000006</v>
      </c>
      <c r="G20" s="4">
        <f>IF(G14+G18+G19&lt;0,0,G14+G18+G19)</f>
        <v>55824.600000000006</v>
      </c>
      <c r="H20" s="7"/>
    </row>
    <row r="21" spans="2:9" ht="13.5" thickBot="1" x14ac:dyDescent="0.25">
      <c r="B21" s="3" t="s">
        <v>5</v>
      </c>
      <c r="C21" s="5">
        <f>C15</f>
        <v>1.2E-2</v>
      </c>
      <c r="D21" s="5">
        <f>D15</f>
        <v>1.89E-3</v>
      </c>
      <c r="E21" s="5">
        <f>E15</f>
        <v>4.9911000000000001E-3</v>
      </c>
      <c r="F21" s="5">
        <f>F15</f>
        <v>4.3839999999999999E-3</v>
      </c>
      <c r="G21" s="5">
        <f>G15</f>
        <v>7.7300000000000003E-4</v>
      </c>
    </row>
    <row r="22" spans="2:9" ht="13.5" thickBot="1" x14ac:dyDescent="0.25">
      <c r="B22" s="15" t="s">
        <v>11</v>
      </c>
      <c r="C22" s="25">
        <f>C20*C21</f>
        <v>297.8952000000001</v>
      </c>
      <c r="D22" s="25">
        <f>D20*D21</f>
        <v>152.56458000000001</v>
      </c>
      <c r="E22" s="25">
        <f>E20*E21</f>
        <v>278.62616106000002</v>
      </c>
      <c r="F22" s="25">
        <f>F20*F21</f>
        <v>244.73504640000002</v>
      </c>
      <c r="G22" s="25">
        <f>G20*G21</f>
        <v>43.152415800000007</v>
      </c>
      <c r="H22" s="16">
        <f>SUM(C22:G22)</f>
        <v>1016.9734032600001</v>
      </c>
    </row>
    <row r="23" spans="2:9" ht="13.5" thickBot="1" x14ac:dyDescent="0.25">
      <c r="G23" s="19" t="s">
        <v>17</v>
      </c>
      <c r="H23" s="20">
        <f>H22-D22</f>
        <v>864.40882326000008</v>
      </c>
    </row>
    <row r="24" spans="2:9" x14ac:dyDescent="0.2">
      <c r="B24" s="3" t="s">
        <v>6</v>
      </c>
      <c r="C24" s="4">
        <v>-10000</v>
      </c>
      <c r="D24" s="4"/>
      <c r="E24" s="4"/>
      <c r="F24" s="4"/>
      <c r="G24" s="4"/>
    </row>
    <row r="25" spans="2:9" x14ac:dyDescent="0.2">
      <c r="B25" s="3"/>
      <c r="C25" s="4">
        <f>IF(C14+C24&lt;0,0,C14+C24)</f>
        <v>32824.600000000006</v>
      </c>
      <c r="D25" s="4">
        <f>IF(D14+D24&lt;0,0,D14+D24)</f>
        <v>86722</v>
      </c>
      <c r="E25" s="4">
        <f>IF(E14+E24&lt;0,0,E14+E24)</f>
        <v>67824.600000000006</v>
      </c>
      <c r="F25" s="4">
        <f>IF(F14+F24&lt;0,0,F14+F24)</f>
        <v>67824.600000000006</v>
      </c>
      <c r="G25" s="4">
        <f>IF(G14+G24&lt;0,0,G14+G24)</f>
        <v>64824.600000000006</v>
      </c>
    </row>
    <row r="26" spans="2:9" ht="13.5" thickBot="1" x14ac:dyDescent="0.25">
      <c r="B26" s="3" t="s">
        <v>5</v>
      </c>
      <c r="C26" s="5">
        <f>C15</f>
        <v>1.2E-2</v>
      </c>
      <c r="D26" s="5">
        <f>D15</f>
        <v>1.89E-3</v>
      </c>
      <c r="E26" s="5">
        <f>E15</f>
        <v>4.9911000000000001E-3</v>
      </c>
      <c r="F26" s="5">
        <f>F15</f>
        <v>4.3839999999999999E-3</v>
      </c>
      <c r="G26" s="5">
        <f>G15</f>
        <v>7.7300000000000003E-4</v>
      </c>
    </row>
    <row r="27" spans="2:9" ht="13.5" thickBot="1" x14ac:dyDescent="0.25">
      <c r="B27" s="17" t="s">
        <v>12</v>
      </c>
      <c r="C27" s="24">
        <f>C25*C26</f>
        <v>393.8952000000001</v>
      </c>
      <c r="D27" s="24">
        <f>D25*D26</f>
        <v>163.90458000000001</v>
      </c>
      <c r="E27" s="24">
        <f>E25*E26</f>
        <v>338.51936106000005</v>
      </c>
      <c r="F27" s="24">
        <f>F25*F26</f>
        <v>297.34304639999999</v>
      </c>
      <c r="G27" s="24">
        <f>G25*G26</f>
        <v>50.109415800000008</v>
      </c>
      <c r="H27" s="18">
        <f>SUM(C27:G27)</f>
        <v>1243.7716032600001</v>
      </c>
    </row>
    <row r="28" spans="2:9" ht="13.5" thickBot="1" x14ac:dyDescent="0.25">
      <c r="G28" s="19" t="s">
        <v>17</v>
      </c>
      <c r="H28" s="20">
        <f>H27-D27</f>
        <v>1079.8670232600002</v>
      </c>
    </row>
    <row r="30" spans="2:9" ht="13.5" thickBot="1" x14ac:dyDescent="0.25">
      <c r="B30" s="3" t="s">
        <v>5</v>
      </c>
      <c r="C30" s="5">
        <f>C15</f>
        <v>1.2E-2</v>
      </c>
      <c r="D30" s="5">
        <f>D15</f>
        <v>1.89E-3</v>
      </c>
      <c r="E30" s="5">
        <f>E15</f>
        <v>4.9911000000000001E-3</v>
      </c>
      <c r="F30" s="5">
        <f>F15</f>
        <v>4.3839999999999999E-3</v>
      </c>
      <c r="G30" s="5">
        <f>G15</f>
        <v>7.7300000000000003E-4</v>
      </c>
    </row>
    <row r="31" spans="2:9" ht="13.5" thickBot="1" x14ac:dyDescent="0.25">
      <c r="B31" s="9" t="s">
        <v>14</v>
      </c>
      <c r="C31" s="73">
        <f>B11*C15</f>
        <v>1040.664</v>
      </c>
      <c r="D31" s="73">
        <f>B11*D15</f>
        <v>163.90458000000001</v>
      </c>
      <c r="E31" s="73">
        <f>B11*E15</f>
        <v>432.83817420000003</v>
      </c>
      <c r="F31" s="73">
        <f>B11*F15</f>
        <v>380.18924799999996</v>
      </c>
      <c r="G31" s="73">
        <f>B11*G15</f>
        <v>67.036106000000004</v>
      </c>
      <c r="H31" s="8">
        <f>SUM(C31:G31)</f>
        <v>2084.6321081999999</v>
      </c>
    </row>
    <row r="32" spans="2:9" ht="13.5" thickBot="1" x14ac:dyDescent="0.25">
      <c r="B32" s="10" t="s">
        <v>15</v>
      </c>
      <c r="G32" s="19" t="s">
        <v>17</v>
      </c>
      <c r="H32" s="20">
        <f>H31-D31</f>
        <v>1920.7275282000001</v>
      </c>
    </row>
    <row r="36" spans="1:6" x14ac:dyDescent="0.2">
      <c r="A36" s="49" t="s">
        <v>62</v>
      </c>
      <c r="B36" s="26" t="s">
        <v>61</v>
      </c>
    </row>
    <row r="37" spans="1:6" x14ac:dyDescent="0.2">
      <c r="B37" s="26" t="s">
        <v>58</v>
      </c>
    </row>
    <row r="38" spans="1:6" x14ac:dyDescent="0.2">
      <c r="B38" s="26" t="s">
        <v>59</v>
      </c>
    </row>
    <row r="39" spans="1:6" x14ac:dyDescent="0.2">
      <c r="B39" s="26" t="s">
        <v>60</v>
      </c>
    </row>
    <row r="40" spans="1:6" x14ac:dyDescent="0.2">
      <c r="B40" s="21" t="s">
        <v>19</v>
      </c>
    </row>
    <row r="41" spans="1:6" s="7" customFormat="1" x14ac:dyDescent="0.2">
      <c r="B41" s="7" t="s">
        <v>85</v>
      </c>
    </row>
    <row r="42" spans="1:6" s="7" customFormat="1" x14ac:dyDescent="0.2">
      <c r="B42" s="7" t="s">
        <v>86</v>
      </c>
      <c r="C42" s="31" t="s">
        <v>56</v>
      </c>
      <c r="E42" s="68">
        <v>2.40381</v>
      </c>
      <c r="F42" s="7" t="s">
        <v>88</v>
      </c>
    </row>
    <row r="43" spans="1:6" s="7" customFormat="1" x14ac:dyDescent="0.2">
      <c r="B43" s="7" t="s">
        <v>86</v>
      </c>
      <c r="C43" s="31" t="s">
        <v>57</v>
      </c>
      <c r="E43" s="68">
        <v>2.2148099999999999</v>
      </c>
      <c r="F43" s="7" t="s">
        <v>88</v>
      </c>
    </row>
    <row r="44" spans="1:6" x14ac:dyDescent="0.2">
      <c r="E44" s="69"/>
      <c r="F44" s="7" t="s">
        <v>19</v>
      </c>
    </row>
    <row r="45" spans="1:6" x14ac:dyDescent="0.2">
      <c r="B45" s="67" t="s">
        <v>87</v>
      </c>
      <c r="C45" s="67" t="s">
        <v>56</v>
      </c>
      <c r="D45" s="67"/>
      <c r="E45" s="70">
        <v>2.4962200000000001</v>
      </c>
      <c r="F45" s="67" t="s">
        <v>88</v>
      </c>
    </row>
    <row r="46" spans="1:6" x14ac:dyDescent="0.2">
      <c r="B46" s="67" t="s">
        <v>87</v>
      </c>
      <c r="C46" s="67" t="s">
        <v>57</v>
      </c>
      <c r="D46" s="67"/>
      <c r="E46" s="70">
        <v>2.30722</v>
      </c>
      <c r="F46" s="67" t="s">
        <v>88</v>
      </c>
    </row>
    <row r="47" spans="1:6" x14ac:dyDescent="0.2">
      <c r="B47" s="67"/>
      <c r="C47" s="67"/>
      <c r="D47" s="67"/>
      <c r="E47" s="72"/>
      <c r="F47" s="67" t="s">
        <v>19</v>
      </c>
    </row>
    <row r="48" spans="1:6" s="7" customFormat="1" x14ac:dyDescent="0.2">
      <c r="B48" s="67" t="s">
        <v>83</v>
      </c>
      <c r="C48" s="67" t="s">
        <v>56</v>
      </c>
      <c r="D48" s="67"/>
      <c r="E48" s="70">
        <v>2.2559999999999998</v>
      </c>
      <c r="F48" s="67" t="s">
        <v>88</v>
      </c>
    </row>
    <row r="49" spans="2:6" s="7" customFormat="1" x14ac:dyDescent="0.2">
      <c r="B49" s="67" t="s">
        <v>83</v>
      </c>
      <c r="C49" s="67" t="s">
        <v>57</v>
      </c>
      <c r="D49" s="67"/>
      <c r="E49" s="70">
        <v>2.0670000000000002</v>
      </c>
      <c r="F49" s="67" t="s">
        <v>88</v>
      </c>
    </row>
    <row r="50" spans="2:6" x14ac:dyDescent="0.2">
      <c r="E50" s="71"/>
    </row>
  </sheetData>
  <pageMargins left="0.25" right="0.75" top="1" bottom="1" header="0.5" footer="0.5"/>
  <pageSetup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"/>
  <sheetViews>
    <sheetView workbookViewId="0">
      <selection activeCell="K1" sqref="J1:K1"/>
    </sheetView>
  </sheetViews>
  <sheetFormatPr defaultRowHeight="12.75" x14ac:dyDescent="0.2"/>
  <cols>
    <col min="1" max="1" width="23.5703125" customWidth="1"/>
    <col min="2" max="2" width="2.140625" customWidth="1"/>
    <col min="3" max="3" width="20.85546875" customWidth="1"/>
    <col min="4" max="4" width="22" hidden="1" customWidth="1"/>
    <col min="5" max="5" width="7.140625" customWidth="1"/>
    <col min="7" max="7" width="7.140625" customWidth="1"/>
    <col min="9" max="9" width="7.28515625" customWidth="1"/>
    <col min="10" max="10" width="6.85546875" customWidth="1"/>
    <col min="11" max="11" width="6.140625" customWidth="1"/>
    <col min="12" max="13" width="7.5703125" customWidth="1"/>
    <col min="14" max="14" width="8" customWidth="1"/>
    <col min="15" max="15" width="5.85546875" customWidth="1"/>
    <col min="16" max="16" width="7.140625" customWidth="1"/>
  </cols>
  <sheetData>
    <row r="1" spans="1:17" ht="13.5" thickBot="1" x14ac:dyDescent="0.25">
      <c r="A1" s="56" t="s">
        <v>55</v>
      </c>
      <c r="B1" s="57" t="s">
        <v>80</v>
      </c>
      <c r="C1" s="58"/>
      <c r="D1" s="39"/>
    </row>
    <row r="2" spans="1:17" x14ac:dyDescent="0.2">
      <c r="A2" s="38" t="s">
        <v>52</v>
      </c>
      <c r="B2" s="28"/>
      <c r="C2" s="59" t="s">
        <v>45</v>
      </c>
      <c r="D2" s="40" t="s">
        <v>51</v>
      </c>
      <c r="E2" s="32" t="s">
        <v>67</v>
      </c>
      <c r="G2" s="32" t="s">
        <v>68</v>
      </c>
      <c r="I2" s="32" t="s">
        <v>69</v>
      </c>
      <c r="K2" s="22" t="s">
        <v>70</v>
      </c>
      <c r="L2" s="21" t="s">
        <v>19</v>
      </c>
      <c r="M2" s="21" t="s">
        <v>75</v>
      </c>
      <c r="N2" s="21"/>
      <c r="O2" s="21" t="s">
        <v>76</v>
      </c>
      <c r="P2" s="21"/>
      <c r="Q2" s="21" t="s">
        <v>19</v>
      </c>
    </row>
    <row r="3" spans="1:17" x14ac:dyDescent="0.2">
      <c r="A3" s="29" t="s">
        <v>22</v>
      </c>
      <c r="B3" s="36"/>
      <c r="C3" s="60" t="s">
        <v>24</v>
      </c>
      <c r="D3" s="41" t="s">
        <v>24</v>
      </c>
    </row>
    <row r="4" spans="1:17" x14ac:dyDescent="0.2">
      <c r="A4" s="29" t="s">
        <v>23</v>
      </c>
      <c r="B4" s="36"/>
      <c r="C4" s="61" t="s">
        <v>25</v>
      </c>
      <c r="D4" s="42" t="s">
        <v>25</v>
      </c>
    </row>
    <row r="5" spans="1:17" x14ac:dyDescent="0.2">
      <c r="A5" s="30" t="s">
        <v>32</v>
      </c>
      <c r="B5" s="37"/>
      <c r="C5" s="62" t="s">
        <v>26</v>
      </c>
      <c r="D5" s="41" t="s">
        <v>26</v>
      </c>
      <c r="E5" s="7">
        <v>1.3</v>
      </c>
      <c r="F5" t="s">
        <v>63</v>
      </c>
      <c r="G5" s="7">
        <v>1.17</v>
      </c>
      <c r="H5" s="21" t="s">
        <v>71</v>
      </c>
      <c r="I5" s="7">
        <v>1.1399999999999999</v>
      </c>
      <c r="J5" s="21" t="s">
        <v>69</v>
      </c>
      <c r="K5">
        <v>1.1499999999999999</v>
      </c>
      <c r="L5" s="21" t="s">
        <v>81</v>
      </c>
      <c r="M5" s="21">
        <v>1.4195</v>
      </c>
      <c r="N5" s="21" t="s">
        <v>82</v>
      </c>
      <c r="O5" s="21">
        <v>1.1639999999999999</v>
      </c>
      <c r="P5" s="21" t="s">
        <v>78</v>
      </c>
    </row>
    <row r="6" spans="1:17" x14ac:dyDescent="0.2">
      <c r="A6" s="29"/>
      <c r="B6" s="26"/>
      <c r="C6" s="60"/>
      <c r="D6" s="41"/>
      <c r="E6" s="7"/>
      <c r="G6" s="7"/>
      <c r="I6" s="7"/>
    </row>
    <row r="7" spans="1:17" x14ac:dyDescent="0.2">
      <c r="A7" s="30" t="s">
        <v>33</v>
      </c>
      <c r="B7" s="31"/>
      <c r="C7" s="62" t="s">
        <v>27</v>
      </c>
      <c r="D7" s="41" t="s">
        <v>27</v>
      </c>
      <c r="E7" s="7">
        <v>0.54020000000000001</v>
      </c>
      <c r="F7" s="31" t="s">
        <v>63</v>
      </c>
      <c r="G7" s="7">
        <v>0.74</v>
      </c>
      <c r="H7" s="21" t="s">
        <v>71</v>
      </c>
      <c r="I7" s="7">
        <v>0.38047999999999998</v>
      </c>
      <c r="J7" s="21" t="s">
        <v>69</v>
      </c>
      <c r="K7">
        <v>0.47059000000000001</v>
      </c>
      <c r="L7" s="21" t="s">
        <v>72</v>
      </c>
      <c r="M7" s="21">
        <v>0.77049999999999996</v>
      </c>
      <c r="N7" s="21" t="s">
        <v>77</v>
      </c>
      <c r="O7" s="21">
        <v>0.43869999999999998</v>
      </c>
      <c r="P7" s="21" t="s">
        <v>78</v>
      </c>
    </row>
    <row r="8" spans="1:17" x14ac:dyDescent="0.2">
      <c r="A8" s="29"/>
      <c r="B8" s="26"/>
      <c r="C8" s="60"/>
      <c r="D8" s="41"/>
      <c r="E8" s="7">
        <v>7.1580000000000003E-3</v>
      </c>
      <c r="F8" t="s">
        <v>65</v>
      </c>
      <c r="G8" s="7">
        <v>0.18</v>
      </c>
      <c r="H8" s="21" t="s">
        <v>65</v>
      </c>
      <c r="I8" s="7" t="s">
        <v>19</v>
      </c>
      <c r="J8" s="21" t="s">
        <v>73</v>
      </c>
      <c r="K8">
        <v>8.0199999999999994E-2</v>
      </c>
      <c r="L8" s="21" t="s">
        <v>73</v>
      </c>
      <c r="M8" s="21">
        <v>6.8539999999999998E-3</v>
      </c>
      <c r="N8" s="21" t="s">
        <v>65</v>
      </c>
      <c r="O8" s="21"/>
      <c r="P8" s="21"/>
    </row>
    <row r="9" spans="1:17" x14ac:dyDescent="0.2">
      <c r="A9" s="29" t="s">
        <v>28</v>
      </c>
      <c r="B9" s="26"/>
      <c r="C9" s="60" t="s">
        <v>46</v>
      </c>
      <c r="D9" s="41" t="s">
        <v>29</v>
      </c>
      <c r="E9" s="7"/>
      <c r="I9" s="7" t="s">
        <v>19</v>
      </c>
      <c r="J9" s="21" t="s">
        <v>79</v>
      </c>
    </row>
    <row r="10" spans="1:17" x14ac:dyDescent="0.2">
      <c r="A10" s="29" t="s">
        <v>34</v>
      </c>
      <c r="B10" s="26"/>
      <c r="C10" s="63" t="s">
        <v>30</v>
      </c>
      <c r="D10" s="43" t="s">
        <v>30</v>
      </c>
      <c r="E10" s="7"/>
      <c r="I10" s="7"/>
    </row>
    <row r="11" spans="1:17" x14ac:dyDescent="0.2">
      <c r="A11" s="30" t="s">
        <v>53</v>
      </c>
      <c r="B11" s="31"/>
      <c r="C11" s="62" t="s">
        <v>47</v>
      </c>
      <c r="D11" s="41" t="s">
        <v>31</v>
      </c>
      <c r="E11" s="7">
        <v>0.31056</v>
      </c>
      <c r="G11" s="7">
        <v>0.22778999999999999</v>
      </c>
      <c r="I11" s="7">
        <v>0.11984</v>
      </c>
      <c r="K11">
        <v>7.3340000000000002E-2</v>
      </c>
      <c r="M11">
        <v>0</v>
      </c>
      <c r="O11">
        <v>0.25380000000000003</v>
      </c>
    </row>
    <row r="12" spans="1:17" x14ac:dyDescent="0.2">
      <c r="A12" s="29"/>
      <c r="B12" s="26"/>
      <c r="C12" s="60"/>
      <c r="D12" s="41"/>
      <c r="E12">
        <v>0.24210000000000001</v>
      </c>
      <c r="F12" t="s">
        <v>64</v>
      </c>
      <c r="I12" s="7">
        <v>0.12592999999999999</v>
      </c>
      <c r="K12">
        <v>0.19120000000000001</v>
      </c>
      <c r="L12" s="21" t="s">
        <v>74</v>
      </c>
      <c r="M12" s="21">
        <v>0.25162299999999999</v>
      </c>
      <c r="N12" s="21" t="s">
        <v>19</v>
      </c>
      <c r="O12" s="21">
        <v>0.32750000000000001</v>
      </c>
      <c r="P12" s="21" t="s">
        <v>74</v>
      </c>
    </row>
    <row r="13" spans="1:17" x14ac:dyDescent="0.2">
      <c r="A13" s="29" t="s">
        <v>35</v>
      </c>
      <c r="B13" s="26"/>
      <c r="C13" s="60" t="s">
        <v>48</v>
      </c>
      <c r="D13" s="41" t="s">
        <v>37</v>
      </c>
      <c r="E13">
        <v>0.33581299999999997</v>
      </c>
      <c r="I13" s="7"/>
    </row>
    <row r="14" spans="1:17" x14ac:dyDescent="0.2">
      <c r="A14" s="29" t="s">
        <v>54</v>
      </c>
      <c r="B14" s="26"/>
      <c r="C14" s="63" t="s">
        <v>49</v>
      </c>
      <c r="D14" s="43" t="s">
        <v>38</v>
      </c>
      <c r="E14" s="50">
        <v>0.15375800000000001</v>
      </c>
      <c r="I14" s="7"/>
    </row>
    <row r="15" spans="1:17" x14ac:dyDescent="0.2">
      <c r="A15" s="30" t="s">
        <v>36</v>
      </c>
      <c r="B15" s="31"/>
      <c r="C15" s="62" t="s">
        <v>50</v>
      </c>
      <c r="D15" s="41" t="s">
        <v>39</v>
      </c>
      <c r="E15" s="31">
        <v>0.73167000000000004</v>
      </c>
      <c r="G15" s="7">
        <v>0.55000000000000004</v>
      </c>
      <c r="I15" s="7">
        <v>0.14081099999999999</v>
      </c>
      <c r="K15">
        <v>0.33500000000000002</v>
      </c>
      <c r="L15" s="21" t="s">
        <v>19</v>
      </c>
      <c r="M15" s="21">
        <v>0.37188500000000002</v>
      </c>
      <c r="N15" s="21"/>
      <c r="O15" s="21">
        <v>0.32</v>
      </c>
      <c r="P15" s="21"/>
      <c r="Q15" s="21" t="s">
        <v>19</v>
      </c>
    </row>
    <row r="16" spans="1:17" x14ac:dyDescent="0.2">
      <c r="A16" s="33"/>
      <c r="B16" s="27"/>
      <c r="C16" s="64"/>
      <c r="D16" s="44"/>
      <c r="E16" s="21" t="s">
        <v>19</v>
      </c>
      <c r="F16" s="21" t="s">
        <v>19</v>
      </c>
    </row>
    <row r="17" spans="1:15" x14ac:dyDescent="0.2">
      <c r="A17" s="30" t="s">
        <v>41</v>
      </c>
      <c r="B17" s="26"/>
      <c r="C17" s="65">
        <v>2.2559999999999998</v>
      </c>
      <c r="D17" s="45">
        <v>1.9964200000000001</v>
      </c>
      <c r="E17" s="51">
        <v>2.8895900000000001</v>
      </c>
      <c r="F17" s="53"/>
      <c r="G17" s="53">
        <v>2.8677899999999998</v>
      </c>
      <c r="H17" s="53"/>
      <c r="I17" s="54">
        <v>1.9070609999999999</v>
      </c>
      <c r="J17" s="53"/>
      <c r="K17" s="53">
        <v>2.3003300000000002</v>
      </c>
      <c r="L17" s="53"/>
      <c r="M17" s="53">
        <v>2.8203619999999998</v>
      </c>
      <c r="N17" s="53"/>
      <c r="O17" s="53">
        <v>2.504</v>
      </c>
    </row>
    <row r="18" spans="1:15" ht="13.5" thickBot="1" x14ac:dyDescent="0.25">
      <c r="A18" s="34" t="s">
        <v>40</v>
      </c>
      <c r="B18" s="35"/>
      <c r="C18" s="66">
        <v>2.0670000000000002</v>
      </c>
      <c r="D18" s="46">
        <v>1.80742</v>
      </c>
      <c r="E18" s="52">
        <v>2.3493900000000001</v>
      </c>
      <c r="F18" s="5"/>
      <c r="G18" s="5">
        <v>2.1277900000000001</v>
      </c>
      <c r="H18" s="5"/>
      <c r="I18" s="55">
        <v>1.526581</v>
      </c>
      <c r="J18" s="5"/>
      <c r="K18" s="55">
        <v>1.8297399999999999</v>
      </c>
      <c r="L18" s="5"/>
      <c r="M18" s="5">
        <v>2.0498620000000001</v>
      </c>
      <c r="N18" s="5"/>
      <c r="O18" s="5">
        <v>2.0653000000000001</v>
      </c>
    </row>
    <row r="19" spans="1:15" x14ac:dyDescent="0.2">
      <c r="E19" s="21" t="s">
        <v>66</v>
      </c>
    </row>
    <row r="20" spans="1:15" x14ac:dyDescent="0.2">
      <c r="I20" s="21" t="s">
        <v>19</v>
      </c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7A23-6B1D-4D84-9407-3C841766999A}">
  <dimension ref="A2:H52"/>
  <sheetViews>
    <sheetView zoomScale="110" zoomScaleNormal="110" workbookViewId="0">
      <selection activeCell="G46" sqref="G46"/>
    </sheetView>
  </sheetViews>
  <sheetFormatPr defaultRowHeight="12.75" customHeight="1" x14ac:dyDescent="0.2"/>
  <cols>
    <col min="1" max="1" width="8.7109375" customWidth="1"/>
    <col min="2" max="2" width="14.28515625" customWidth="1"/>
    <col min="3" max="4" width="10.5703125" customWidth="1"/>
    <col min="5" max="5" width="10.85546875" customWidth="1"/>
    <col min="6" max="8" width="10.5703125" customWidth="1"/>
  </cols>
  <sheetData>
    <row r="2" spans="2:7" ht="12.75" customHeight="1" x14ac:dyDescent="0.2">
      <c r="E2" s="12" t="s">
        <v>18</v>
      </c>
    </row>
    <row r="3" spans="2:7" ht="12.75" customHeight="1" x14ac:dyDescent="0.2">
      <c r="E3" s="12" t="s">
        <v>42</v>
      </c>
    </row>
    <row r="4" spans="2:7" ht="12.75" customHeight="1" x14ac:dyDescent="0.2">
      <c r="E4" s="12" t="s">
        <v>43</v>
      </c>
    </row>
    <row r="5" spans="2:7" ht="12.75" customHeight="1" x14ac:dyDescent="0.2">
      <c r="E5" s="12" t="s">
        <v>115</v>
      </c>
    </row>
    <row r="6" spans="2:7" ht="12.75" customHeight="1" x14ac:dyDescent="0.2">
      <c r="E6" s="83" t="s">
        <v>116</v>
      </c>
    </row>
    <row r="7" spans="2:7" ht="12.75" customHeight="1" x14ac:dyDescent="0.2">
      <c r="E7" s="12" t="s">
        <v>117</v>
      </c>
    </row>
    <row r="10" spans="2:7" ht="12.75" customHeight="1" x14ac:dyDescent="0.2">
      <c r="B10" s="11"/>
    </row>
    <row r="11" spans="2:7" ht="12.75" customHeight="1" x14ac:dyDescent="0.2">
      <c r="B11" s="11"/>
    </row>
    <row r="13" spans="2:7" ht="12.75" customHeight="1" x14ac:dyDescent="0.2">
      <c r="B13" s="7" t="s">
        <v>114</v>
      </c>
    </row>
    <row r="15" spans="2:7" ht="12.75" customHeight="1" x14ac:dyDescent="0.2">
      <c r="D15" s="7"/>
      <c r="E15" s="12" t="s">
        <v>113</v>
      </c>
      <c r="F15" s="7"/>
      <c r="G15" s="7"/>
    </row>
    <row r="16" spans="2:7" ht="12.75" customHeight="1" x14ac:dyDescent="0.2">
      <c r="D16" s="7"/>
      <c r="E16" s="12"/>
      <c r="F16" s="7"/>
      <c r="G16" s="7"/>
    </row>
    <row r="17" spans="1:8" ht="12.75" customHeight="1" x14ac:dyDescent="0.2">
      <c r="B17" s="12" t="s">
        <v>13</v>
      </c>
      <c r="H17" s="12" t="s">
        <v>8</v>
      </c>
    </row>
    <row r="18" spans="1:8" ht="12.75" customHeight="1" x14ac:dyDescent="0.2">
      <c r="A18" s="12"/>
      <c r="B18" s="1" t="s">
        <v>4</v>
      </c>
      <c r="C18" s="1" t="s">
        <v>0</v>
      </c>
      <c r="D18" s="1" t="s">
        <v>1</v>
      </c>
      <c r="E18" s="1" t="s">
        <v>16</v>
      </c>
      <c r="F18" s="1" t="s">
        <v>2</v>
      </c>
      <c r="G18" s="1" t="s">
        <v>3</v>
      </c>
      <c r="H18" s="1" t="s">
        <v>9</v>
      </c>
    </row>
    <row r="19" spans="1:8" ht="13.5" customHeight="1" x14ac:dyDescent="0.25">
      <c r="A19" s="12" t="s">
        <v>20</v>
      </c>
      <c r="B19" s="13">
        <v>135950</v>
      </c>
      <c r="C19" s="12"/>
      <c r="D19" s="12"/>
      <c r="E19" s="12"/>
      <c r="F19" s="12"/>
      <c r="G19" s="12"/>
      <c r="H19" s="12"/>
    </row>
    <row r="20" spans="1:8" ht="13.5" customHeight="1" x14ac:dyDescent="0.25">
      <c r="A20" s="12" t="s">
        <v>21</v>
      </c>
      <c r="B20" s="13">
        <v>135950</v>
      </c>
      <c r="C20" s="4">
        <f>B20</f>
        <v>135950</v>
      </c>
      <c r="D20" s="4">
        <f>B20</f>
        <v>135950</v>
      </c>
      <c r="E20" s="4">
        <f>B20</f>
        <v>135950</v>
      </c>
      <c r="F20" s="4">
        <f>B20</f>
        <v>135950</v>
      </c>
      <c r="G20" s="4">
        <f>B20</f>
        <v>135950</v>
      </c>
    </row>
    <row r="21" spans="1:8" ht="13.5" customHeight="1" x14ac:dyDescent="0.2">
      <c r="B21" s="2">
        <v>-0.2</v>
      </c>
      <c r="C21" s="4">
        <f>IF(B19*0.2&lt;5000,-5000,B19*-0.2)</f>
        <v>-27190</v>
      </c>
      <c r="D21" s="4"/>
      <c r="E21" s="4">
        <f>IF(B19*0.2&lt;5000,-5000,B19*-0.2)</f>
        <v>-27190</v>
      </c>
      <c r="F21" s="4">
        <f>IF(B19*0.2&lt;5000,-5000,B19*-0.2)</f>
        <v>-27190</v>
      </c>
      <c r="G21" s="4">
        <f>IF(B19*0.2&lt;5000,-5000,B19*-0.2)</f>
        <v>-27190</v>
      </c>
    </row>
    <row r="22" spans="1:8" ht="13.5" customHeight="1" x14ac:dyDescent="0.2">
      <c r="B22" s="3" t="s">
        <v>6</v>
      </c>
      <c r="C22" s="4">
        <v>-140000</v>
      </c>
      <c r="D22" s="4"/>
      <c r="E22" s="4"/>
      <c r="F22" s="4"/>
      <c r="G22" s="4">
        <v>-3000</v>
      </c>
    </row>
    <row r="23" spans="1:8" ht="13.5" customHeight="1" x14ac:dyDescent="0.2">
      <c r="C23" s="4">
        <f>IF(C20+C21+C22&lt;0,0,C20+C21+C22)</f>
        <v>0</v>
      </c>
      <c r="D23" s="4">
        <f>IF(D20+D21+D22&lt;0,0,D20+D21+D22)</f>
        <v>135950</v>
      </c>
      <c r="E23" s="4">
        <f>IF(E20+E21+E22&lt;0,0,E20+E21+E22)</f>
        <v>108760</v>
      </c>
      <c r="F23" s="4">
        <f>IF(F20+F21+F22&lt;0,0,F20+F21+F22)</f>
        <v>108760</v>
      </c>
      <c r="G23" s="4">
        <f>IF(G20+G21+G22&lt;0,0,G20+G21+G22)</f>
        <v>105760</v>
      </c>
    </row>
    <row r="24" spans="1:8" ht="13.5" customHeight="1" thickBot="1" x14ac:dyDescent="0.25">
      <c r="B24" s="3" t="s">
        <v>5</v>
      </c>
      <c r="C24" s="77">
        <v>0.89690000000000003</v>
      </c>
      <c r="D24" s="77">
        <v>0.180475</v>
      </c>
      <c r="E24" s="77">
        <v>0.31380000000000002</v>
      </c>
      <c r="F24" s="77">
        <v>0.31830000000000003</v>
      </c>
      <c r="G24" s="78">
        <v>4.1500000000000002E-2</v>
      </c>
    </row>
    <row r="25" spans="1:8" ht="13.5" customHeight="1" thickBot="1" x14ac:dyDescent="0.25">
      <c r="B25" s="80" t="s">
        <v>7</v>
      </c>
      <c r="C25" s="81">
        <f t="shared" ref="C25:F25" si="0">(C23*C24)/100</f>
        <v>0</v>
      </c>
      <c r="D25" s="81">
        <f t="shared" si="0"/>
        <v>245.35576249999997</v>
      </c>
      <c r="E25" s="81">
        <f t="shared" si="0"/>
        <v>341.28888000000001</v>
      </c>
      <c r="F25" s="81">
        <f t="shared" si="0"/>
        <v>346.18308000000002</v>
      </c>
      <c r="G25" s="81">
        <f>(G23*G24)/100</f>
        <v>43.8904</v>
      </c>
      <c r="H25" s="82">
        <f>SUM(C25:G25)</f>
        <v>976.71812249999994</v>
      </c>
    </row>
    <row r="26" spans="1:8" ht="13.5" customHeight="1" thickBot="1" x14ac:dyDescent="0.25">
      <c r="G26" s="19" t="s">
        <v>17</v>
      </c>
      <c r="H26" s="20">
        <f>H25-D25</f>
        <v>731.36235999999997</v>
      </c>
    </row>
    <row r="27" spans="1:8" ht="13.5" customHeight="1" x14ac:dyDescent="0.2">
      <c r="B27" s="3" t="s">
        <v>6</v>
      </c>
      <c r="C27" s="4">
        <v>-60000</v>
      </c>
      <c r="D27" s="4"/>
      <c r="E27" s="4"/>
      <c r="F27" s="4"/>
      <c r="G27" s="4"/>
    </row>
    <row r="28" spans="1:8" ht="13.5" customHeight="1" x14ac:dyDescent="0.2">
      <c r="B28" s="3" t="s">
        <v>10</v>
      </c>
      <c r="C28" s="4">
        <v>-8000</v>
      </c>
      <c r="D28" s="4">
        <v>-6000</v>
      </c>
      <c r="E28" s="4">
        <v>-12000</v>
      </c>
      <c r="F28" s="4">
        <v>-40000</v>
      </c>
      <c r="G28" s="4">
        <v>-37000</v>
      </c>
    </row>
    <row r="29" spans="1:8" ht="13.5" customHeight="1" x14ac:dyDescent="0.2">
      <c r="B29" s="3"/>
      <c r="C29" s="4">
        <f>IF(C23+C27+C28&lt;0,0,C23+C27+C28)</f>
        <v>0</v>
      </c>
      <c r="D29" s="4">
        <f>IF(D23+D27+D28&lt;0,0,D23+D27+D28)</f>
        <v>129950</v>
      </c>
      <c r="E29" s="4">
        <f>IF(E23+E27+E28&lt;0,0,E23+E27+E28)</f>
        <v>96760</v>
      </c>
      <c r="F29" s="4">
        <f>IF(F23+F27+F28&lt;0,0,F23+F27+F28)</f>
        <v>68760</v>
      </c>
      <c r="G29" s="4">
        <f>IF(G23+G27+G28&lt;0,0,G23+G27+G28)</f>
        <v>68760</v>
      </c>
      <c r="H29" s="7"/>
    </row>
    <row r="30" spans="1:8" ht="13.5" customHeight="1" thickBot="1" x14ac:dyDescent="0.25">
      <c r="B30" s="3" t="s">
        <v>5</v>
      </c>
      <c r="C30" s="78">
        <f>C24</f>
        <v>0.89690000000000003</v>
      </c>
      <c r="D30" s="78">
        <f t="shared" ref="D30:G30" si="1">D24</f>
        <v>0.180475</v>
      </c>
      <c r="E30" s="78">
        <f t="shared" si="1"/>
        <v>0.31380000000000002</v>
      </c>
      <c r="F30" s="78">
        <f t="shared" si="1"/>
        <v>0.31830000000000003</v>
      </c>
      <c r="G30" s="78">
        <f t="shared" si="1"/>
        <v>4.1500000000000002E-2</v>
      </c>
    </row>
    <row r="31" spans="1:8" ht="13.5" customHeight="1" thickBot="1" x14ac:dyDescent="0.25">
      <c r="B31" s="15" t="s">
        <v>11</v>
      </c>
      <c r="C31" s="25">
        <f t="shared" ref="C31:F31" si="2">(C29*C30)/100</f>
        <v>0</v>
      </c>
      <c r="D31" s="25">
        <f t="shared" si="2"/>
        <v>234.52726250000001</v>
      </c>
      <c r="E31" s="25">
        <f t="shared" si="2"/>
        <v>303.63288</v>
      </c>
      <c r="F31" s="25">
        <f t="shared" si="2"/>
        <v>218.86308</v>
      </c>
      <c r="G31" s="25">
        <f>(G29*G30)/100</f>
        <v>28.535399999999999</v>
      </c>
      <c r="H31" s="16">
        <f>SUM(C31:G31)</f>
        <v>785.55862249999996</v>
      </c>
    </row>
    <row r="32" spans="1:8" ht="13.5" customHeight="1" thickBot="1" x14ac:dyDescent="0.25">
      <c r="G32" s="19" t="s">
        <v>17</v>
      </c>
      <c r="H32" s="20">
        <f>H31-D31</f>
        <v>551.03135999999995</v>
      </c>
    </row>
    <row r="33" spans="1:8" ht="13.5" customHeight="1" x14ac:dyDescent="0.2">
      <c r="B33" s="3" t="s">
        <v>6</v>
      </c>
      <c r="C33" s="4">
        <v>-60000</v>
      </c>
      <c r="D33" s="4"/>
      <c r="E33" s="4"/>
      <c r="F33" s="4">
        <v>-40000</v>
      </c>
      <c r="G33" s="4">
        <v>-37000</v>
      </c>
    </row>
    <row r="34" spans="1:8" ht="13.5" customHeight="1" x14ac:dyDescent="0.2">
      <c r="B34" s="3"/>
      <c r="C34" s="4">
        <f>IF(C23+C33&lt;0,0,C23+C33)</f>
        <v>0</v>
      </c>
      <c r="D34" s="4">
        <f>IF(D23+D33&lt;0,0,D23+D33)</f>
        <v>135950</v>
      </c>
      <c r="E34" s="4">
        <f>IF(E23+E33&lt;0,0,E23+E33)</f>
        <v>108760</v>
      </c>
      <c r="F34" s="4">
        <f>IF(F23+F33&lt;0,0,F23+F33)</f>
        <v>68760</v>
      </c>
      <c r="G34" s="4">
        <f>IF(G23+G33&lt;0,0,G23+G33)</f>
        <v>68760</v>
      </c>
    </row>
    <row r="35" spans="1:8" ht="13.5" customHeight="1" thickBot="1" x14ac:dyDescent="0.25">
      <c r="B35" s="3" t="s">
        <v>5</v>
      </c>
      <c r="C35" s="78">
        <f>C24</f>
        <v>0.89690000000000003</v>
      </c>
      <c r="D35" s="78">
        <f t="shared" ref="D35:G35" si="3">D24</f>
        <v>0.180475</v>
      </c>
      <c r="E35" s="78">
        <f t="shared" si="3"/>
        <v>0.31380000000000002</v>
      </c>
      <c r="F35" s="78">
        <f t="shared" si="3"/>
        <v>0.31830000000000003</v>
      </c>
      <c r="G35" s="78">
        <f t="shared" si="3"/>
        <v>4.1500000000000002E-2</v>
      </c>
    </row>
    <row r="36" spans="1:8" ht="13.5" customHeight="1" thickBot="1" x14ac:dyDescent="0.25">
      <c r="B36" s="17" t="s">
        <v>12</v>
      </c>
      <c r="C36" s="24">
        <f t="shared" ref="C36:F36" si="4">(C34*C35)/100</f>
        <v>0</v>
      </c>
      <c r="D36" s="24">
        <f t="shared" si="4"/>
        <v>245.35576249999997</v>
      </c>
      <c r="E36" s="24">
        <f t="shared" si="4"/>
        <v>341.28888000000001</v>
      </c>
      <c r="F36" s="24">
        <f t="shared" si="4"/>
        <v>218.86308</v>
      </c>
      <c r="G36" s="24">
        <f>(G34*G35)/100</f>
        <v>28.535399999999999</v>
      </c>
      <c r="H36" s="18">
        <f>SUM(C36:G36)</f>
        <v>834.04312249999987</v>
      </c>
    </row>
    <row r="37" spans="1:8" ht="13.5" customHeight="1" thickBot="1" x14ac:dyDescent="0.25">
      <c r="G37" s="19" t="s">
        <v>17</v>
      </c>
      <c r="H37" s="20">
        <f>H36-D36</f>
        <v>588.6873599999999</v>
      </c>
    </row>
    <row r="38" spans="1:8" ht="13.5" customHeight="1" x14ac:dyDescent="0.2"/>
    <row r="39" spans="1:8" ht="13.5" customHeight="1" thickBot="1" x14ac:dyDescent="0.25">
      <c r="B39" s="3" t="s">
        <v>5</v>
      </c>
      <c r="C39" s="78">
        <f>C24</f>
        <v>0.89690000000000003</v>
      </c>
      <c r="D39" s="78">
        <f t="shared" ref="D39:G39" si="5">D24</f>
        <v>0.180475</v>
      </c>
      <c r="E39" s="78">
        <f t="shared" si="5"/>
        <v>0.31380000000000002</v>
      </c>
      <c r="F39" s="78">
        <f t="shared" si="5"/>
        <v>0.31830000000000003</v>
      </c>
      <c r="G39" s="78">
        <f t="shared" si="5"/>
        <v>4.1500000000000002E-2</v>
      </c>
    </row>
    <row r="40" spans="1:8" ht="13.5" customHeight="1" thickBot="1" x14ac:dyDescent="0.25">
      <c r="B40" s="9" t="s">
        <v>14</v>
      </c>
      <c r="C40" s="73">
        <f>(B19*C24)/100</f>
        <v>1219.33555</v>
      </c>
      <c r="D40" s="73">
        <f>(B19*D24)/100</f>
        <v>245.35576249999997</v>
      </c>
      <c r="E40" s="73">
        <f>(B19*E24)/100</f>
        <v>426.61110000000002</v>
      </c>
      <c r="F40" s="73">
        <f>(B19*F24)/100</f>
        <v>432.72885000000002</v>
      </c>
      <c r="G40" s="73">
        <f>(B19*G24)/100</f>
        <v>56.419250000000005</v>
      </c>
      <c r="H40" s="8">
        <f>SUM(C40:G40)</f>
        <v>2380.4505125000001</v>
      </c>
    </row>
    <row r="41" spans="1:8" ht="13.5" customHeight="1" thickBot="1" x14ac:dyDescent="0.25">
      <c r="B41" s="10" t="s">
        <v>15</v>
      </c>
      <c r="G41" s="19" t="s">
        <v>17</v>
      </c>
      <c r="H41" s="20">
        <f>H40-D40</f>
        <v>2135.0947500000002</v>
      </c>
    </row>
    <row r="42" spans="1:8" ht="13.5" customHeight="1" x14ac:dyDescent="0.2">
      <c r="B42" s="12"/>
      <c r="G42" s="75"/>
      <c r="H42" s="76"/>
    </row>
    <row r="43" spans="1:8" ht="13.5" customHeight="1" x14ac:dyDescent="0.2">
      <c r="B43" s="12"/>
      <c r="G43" s="75"/>
      <c r="H43" s="76"/>
    </row>
    <row r="44" spans="1:8" ht="13.5" customHeight="1" x14ac:dyDescent="0.2">
      <c r="B44" s="21" t="s">
        <v>19</v>
      </c>
      <c r="C44" s="74" t="s">
        <v>103</v>
      </c>
      <c r="D44" s="74" t="s">
        <v>106</v>
      </c>
      <c r="E44" s="74" t="s">
        <v>109</v>
      </c>
      <c r="F44" s="74" t="s">
        <v>110</v>
      </c>
      <c r="G44" s="74" t="s">
        <v>118</v>
      </c>
      <c r="H44" s="74"/>
    </row>
    <row r="45" spans="1:8" ht="13.5" customHeight="1" x14ac:dyDescent="0.2">
      <c r="A45" s="31" t="s">
        <v>56</v>
      </c>
      <c r="C45" s="79">
        <v>2.3658739999999998</v>
      </c>
      <c r="D45" s="79">
        <v>1.9678610000000001</v>
      </c>
      <c r="E45" s="79">
        <v>1.664944</v>
      </c>
      <c r="F45" s="79">
        <v>1.6236889999999999</v>
      </c>
      <c r="G45" s="79">
        <v>1.7509749999999999</v>
      </c>
      <c r="H45" s="79"/>
    </row>
    <row r="46" spans="1:8" ht="13.5" customHeight="1" x14ac:dyDescent="0.2">
      <c r="A46" s="31" t="s">
        <v>57</v>
      </c>
      <c r="C46" s="7">
        <v>2.1853989999999999</v>
      </c>
      <c r="D46" s="7">
        <v>1.7873859999999999</v>
      </c>
      <c r="E46" s="7">
        <v>1.484469</v>
      </c>
      <c r="F46" s="7">
        <v>1.443214</v>
      </c>
      <c r="G46" s="79">
        <v>1.5705</v>
      </c>
      <c r="H46" s="7"/>
    </row>
    <row r="47" spans="1:8" ht="12.75" customHeight="1" x14ac:dyDescent="0.2">
      <c r="A47" s="7"/>
      <c r="B47" s="31"/>
      <c r="C47" s="7"/>
      <c r="D47" s="23"/>
      <c r="E47" s="7"/>
      <c r="F47" s="7"/>
      <c r="G47" s="7"/>
      <c r="H47" s="7"/>
    </row>
    <row r="48" spans="1:8" ht="64.5" customHeight="1" x14ac:dyDescent="0.2">
      <c r="A48" s="49"/>
      <c r="B48" s="84" t="s">
        <v>119</v>
      </c>
      <c r="C48" s="84"/>
      <c r="D48" s="84"/>
      <c r="E48" s="84"/>
      <c r="F48" s="84"/>
      <c r="G48" s="84"/>
      <c r="H48" s="84"/>
    </row>
    <row r="50" spans="2:2" ht="12.75" customHeight="1" x14ac:dyDescent="0.2">
      <c r="B50" s="21"/>
    </row>
    <row r="51" spans="2:2" ht="12.75" customHeight="1" x14ac:dyDescent="0.2">
      <c r="B51" s="21"/>
    </row>
    <row r="52" spans="2:2" ht="12.75" customHeight="1" x14ac:dyDescent="0.2">
      <c r="B52" s="21"/>
    </row>
  </sheetData>
  <mergeCells count="1">
    <mergeCell ref="B48:H48"/>
  </mergeCells>
  <hyperlinks>
    <hyperlink ref="E6" r:id="rId1" xr:uid="{3A23620F-A6C8-4EAD-86AF-673B4E22E464}"/>
  </hyperlinks>
  <pageMargins left="0.7" right="0.7" top="0.43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9748-630F-49D0-99E8-EF8F55514E56}">
  <dimension ref="A10:H52"/>
  <sheetViews>
    <sheetView topLeftCell="A12" zoomScale="110" zoomScaleNormal="110" workbookViewId="0">
      <selection activeCell="B21" sqref="B21"/>
    </sheetView>
  </sheetViews>
  <sheetFormatPr defaultRowHeight="12.75" customHeight="1" x14ac:dyDescent="0.2"/>
  <cols>
    <col min="1" max="1" width="8.7109375" customWidth="1"/>
    <col min="2" max="2" width="14.28515625" customWidth="1"/>
    <col min="3" max="4" width="10.5703125" customWidth="1"/>
    <col min="5" max="5" width="10.85546875" customWidth="1"/>
    <col min="6" max="8" width="10.5703125" customWidth="1"/>
  </cols>
  <sheetData>
    <row r="10" spans="2:7" ht="12.75" customHeight="1" x14ac:dyDescent="0.2">
      <c r="B10" s="11"/>
      <c r="E10" s="12" t="s">
        <v>18</v>
      </c>
    </row>
    <row r="11" spans="2:7" ht="12.75" customHeight="1" x14ac:dyDescent="0.2">
      <c r="B11" s="11"/>
      <c r="E11" s="12" t="s">
        <v>42</v>
      </c>
    </row>
    <row r="12" spans="2:7" ht="12.75" customHeight="1" x14ac:dyDescent="0.2">
      <c r="E12" s="12" t="s">
        <v>43</v>
      </c>
    </row>
    <row r="13" spans="2:7" ht="12.75" customHeight="1" x14ac:dyDescent="0.2">
      <c r="B13" s="7" t="s">
        <v>111</v>
      </c>
      <c r="E13" s="12" t="s">
        <v>44</v>
      </c>
    </row>
    <row r="15" spans="2:7" ht="12.75" customHeight="1" x14ac:dyDescent="0.2">
      <c r="D15" s="7"/>
      <c r="E15" s="12" t="s">
        <v>112</v>
      </c>
      <c r="F15" s="7"/>
      <c r="G15" s="7"/>
    </row>
    <row r="16" spans="2:7" ht="12.75" customHeight="1" x14ac:dyDescent="0.2">
      <c r="D16" s="7"/>
      <c r="E16" s="12"/>
      <c r="F16" s="7"/>
      <c r="G16" s="7"/>
    </row>
    <row r="17" spans="1:8" ht="12.75" customHeight="1" x14ac:dyDescent="0.2">
      <c r="B17" s="12" t="s">
        <v>13</v>
      </c>
      <c r="H17" s="12" t="s">
        <v>8</v>
      </c>
    </row>
    <row r="18" spans="1:8" ht="12.75" customHeight="1" x14ac:dyDescent="0.2">
      <c r="A18" s="12"/>
      <c r="B18" s="1" t="s">
        <v>4</v>
      </c>
      <c r="C18" s="1" t="s">
        <v>0</v>
      </c>
      <c r="D18" s="1" t="s">
        <v>1</v>
      </c>
      <c r="E18" s="1" t="s">
        <v>16</v>
      </c>
      <c r="F18" s="1" t="s">
        <v>2</v>
      </c>
      <c r="G18" s="1" t="s">
        <v>3</v>
      </c>
      <c r="H18" s="1" t="s">
        <v>9</v>
      </c>
    </row>
    <row r="19" spans="1:8" ht="12.75" customHeight="1" x14ac:dyDescent="0.25">
      <c r="A19" s="12" t="s">
        <v>20</v>
      </c>
      <c r="B19" s="13">
        <v>217989</v>
      </c>
      <c r="C19" s="12"/>
      <c r="D19" s="12"/>
      <c r="E19" s="12"/>
      <c r="F19" s="12"/>
      <c r="G19" s="12"/>
      <c r="H19" s="12"/>
    </row>
    <row r="20" spans="1:8" ht="12.75" customHeight="1" x14ac:dyDescent="0.25">
      <c r="A20" s="12" t="s">
        <v>21</v>
      </c>
      <c r="B20" s="13">
        <v>217989</v>
      </c>
      <c r="C20" s="4">
        <f>B20</f>
        <v>217989</v>
      </c>
      <c r="D20" s="4">
        <f>B20</f>
        <v>217989</v>
      </c>
      <c r="E20" s="4">
        <f>B20</f>
        <v>217989</v>
      </c>
      <c r="F20" s="4">
        <f>B20</f>
        <v>217989</v>
      </c>
      <c r="G20" s="4">
        <f>B20</f>
        <v>217989</v>
      </c>
    </row>
    <row r="21" spans="1:8" ht="12.75" customHeight="1" x14ac:dyDescent="0.2">
      <c r="B21" s="2">
        <v>-0.2</v>
      </c>
      <c r="C21" s="4">
        <f>IF(B19*0.2&lt;5000,-5000,B19*-0.2)</f>
        <v>-43597.8</v>
      </c>
      <c r="D21" s="4"/>
      <c r="E21" s="4">
        <f>IF(B19*0.2&lt;5000,-5000,B19*-0.2)</f>
        <v>-43597.8</v>
      </c>
      <c r="F21" s="4">
        <f>IF(B19*0.2&lt;5000,-5000,B19*-0.2)</f>
        <v>-43597.8</v>
      </c>
      <c r="G21" s="4">
        <f>IF(B19*0.2&lt;5000,-5000,B19*-0.2)</f>
        <v>-43597.8</v>
      </c>
    </row>
    <row r="22" spans="1:8" ht="12.75" customHeight="1" x14ac:dyDescent="0.2">
      <c r="B22" s="3" t="s">
        <v>6</v>
      </c>
      <c r="C22" s="4">
        <v>-100000</v>
      </c>
      <c r="D22" s="4"/>
      <c r="E22" s="4"/>
      <c r="F22" s="4"/>
      <c r="G22" s="4">
        <v>-3000</v>
      </c>
    </row>
    <row r="23" spans="1:8" ht="12.75" customHeight="1" x14ac:dyDescent="0.2">
      <c r="C23" s="4">
        <f>IF(C20+C21+C22&lt;0,0,C20+C21+C22)</f>
        <v>74391.200000000012</v>
      </c>
      <c r="D23" s="4">
        <f>IF(D20+D21+D22&lt;0,0,D20+D21+D22)</f>
        <v>217989</v>
      </c>
      <c r="E23" s="4">
        <f>IF(E20+E21+E22&lt;0,0,E20+E21+E22)</f>
        <v>174391.2</v>
      </c>
      <c r="F23" s="4">
        <f>IF(F20+F21+F22&lt;0,0,F20+F21+F22)</f>
        <v>174391.2</v>
      </c>
      <c r="G23" s="4">
        <f>IF(G20+G21+G22&lt;0,0,G20+G21+G22)</f>
        <v>171391.2</v>
      </c>
    </row>
    <row r="24" spans="1:8" ht="12.75" customHeight="1" thickBot="1" x14ac:dyDescent="0.25">
      <c r="B24" s="3" t="s">
        <v>5</v>
      </c>
      <c r="C24" s="77">
        <v>0.87690000000000001</v>
      </c>
      <c r="D24" s="77">
        <v>0.180475</v>
      </c>
      <c r="E24" s="77">
        <v>0.26211400000000001</v>
      </c>
      <c r="F24" s="77">
        <v>0.26900000000000002</v>
      </c>
      <c r="G24" s="78">
        <v>3.5200000000000002E-2</v>
      </c>
    </row>
    <row r="25" spans="1:8" ht="12.75" customHeight="1" thickBot="1" x14ac:dyDescent="0.25">
      <c r="B25" s="80" t="s">
        <v>7</v>
      </c>
      <c r="C25" s="81">
        <f t="shared" ref="C25:F25" si="0">(C23*C24)/100</f>
        <v>652.33643280000013</v>
      </c>
      <c r="D25" s="81">
        <f t="shared" si="0"/>
        <v>393.41564775000001</v>
      </c>
      <c r="E25" s="81">
        <f t="shared" si="0"/>
        <v>457.10374996800005</v>
      </c>
      <c r="F25" s="81">
        <f t="shared" si="0"/>
        <v>469.11232800000005</v>
      </c>
      <c r="G25" s="81">
        <f>(G23*G24)/100</f>
        <v>60.329702400000002</v>
      </c>
      <c r="H25" s="82">
        <f>SUM(C25:G25)</f>
        <v>2032.2978609180002</v>
      </c>
    </row>
    <row r="26" spans="1:8" ht="12.75" customHeight="1" thickBot="1" x14ac:dyDescent="0.25">
      <c r="G26" s="19" t="s">
        <v>17</v>
      </c>
      <c r="H26" s="20">
        <f>H25-D25</f>
        <v>1638.8822131680001</v>
      </c>
    </row>
    <row r="27" spans="1:8" ht="12.75" customHeight="1" x14ac:dyDescent="0.2">
      <c r="B27" s="3" t="s">
        <v>6</v>
      </c>
      <c r="C27" s="4">
        <v>-10000</v>
      </c>
      <c r="D27" s="4"/>
      <c r="E27" s="4"/>
      <c r="F27" s="4"/>
      <c r="G27" s="4"/>
    </row>
    <row r="28" spans="1:8" ht="12.75" customHeight="1" x14ac:dyDescent="0.2">
      <c r="B28" s="3" t="s">
        <v>10</v>
      </c>
      <c r="C28" s="4">
        <v>-8000</v>
      </c>
      <c r="D28" s="4">
        <v>-6000</v>
      </c>
      <c r="E28" s="4">
        <v>-12000</v>
      </c>
      <c r="F28" s="4">
        <v>-40000</v>
      </c>
      <c r="G28" s="4">
        <v>-37000</v>
      </c>
    </row>
    <row r="29" spans="1:8" ht="12.75" customHeight="1" x14ac:dyDescent="0.2">
      <c r="B29" s="3"/>
      <c r="C29" s="4">
        <f>IF(C23+C27+C28&lt;0,0,C23+C27+C28)</f>
        <v>56391.200000000012</v>
      </c>
      <c r="D29" s="4">
        <f>IF(D23+D27+D28&lt;0,0,D23+D27+D28)</f>
        <v>211989</v>
      </c>
      <c r="E29" s="4">
        <f>IF(E23+E27+E28&lt;0,0,E23+E27+E28)</f>
        <v>162391.20000000001</v>
      </c>
      <c r="F29" s="4">
        <f>IF(F23+F27+F28&lt;0,0,F23+F27+F28)</f>
        <v>134391.20000000001</v>
      </c>
      <c r="G29" s="4">
        <f>IF(G23+G27+G28&lt;0,0,G23+G27+G28)</f>
        <v>134391.20000000001</v>
      </c>
      <c r="H29" s="7"/>
    </row>
    <row r="30" spans="1:8" ht="12.75" customHeight="1" thickBot="1" x14ac:dyDescent="0.25">
      <c r="B30" s="3" t="s">
        <v>5</v>
      </c>
      <c r="C30" s="78">
        <f>C24</f>
        <v>0.87690000000000001</v>
      </c>
      <c r="D30" s="78">
        <f t="shared" ref="D30:G30" si="1">D24</f>
        <v>0.180475</v>
      </c>
      <c r="E30" s="78">
        <f t="shared" si="1"/>
        <v>0.26211400000000001</v>
      </c>
      <c r="F30" s="78">
        <f t="shared" si="1"/>
        <v>0.26900000000000002</v>
      </c>
      <c r="G30" s="78">
        <f t="shared" si="1"/>
        <v>3.5200000000000002E-2</v>
      </c>
    </row>
    <row r="31" spans="1:8" ht="12.75" customHeight="1" thickBot="1" x14ac:dyDescent="0.25">
      <c r="B31" s="15" t="s">
        <v>11</v>
      </c>
      <c r="C31" s="25">
        <f t="shared" ref="C31:F31" si="2">(C29*C30)/100</f>
        <v>494.49443280000014</v>
      </c>
      <c r="D31" s="25">
        <f t="shared" si="2"/>
        <v>382.58714774999999</v>
      </c>
      <c r="E31" s="25">
        <f t="shared" si="2"/>
        <v>425.65006996800003</v>
      </c>
      <c r="F31" s="25">
        <f t="shared" si="2"/>
        <v>361.51232800000002</v>
      </c>
      <c r="G31" s="25">
        <f>(G29*G30)/100</f>
        <v>47.305702400000008</v>
      </c>
      <c r="H31" s="16">
        <f>SUM(C31:G31)</f>
        <v>1711.5496809180001</v>
      </c>
    </row>
    <row r="32" spans="1:8" ht="12.75" customHeight="1" thickBot="1" x14ac:dyDescent="0.25">
      <c r="G32" s="19" t="s">
        <v>17</v>
      </c>
      <c r="H32" s="20">
        <f>H31-D31</f>
        <v>1328.9625331680002</v>
      </c>
    </row>
    <row r="33" spans="1:8" ht="12.75" customHeight="1" x14ac:dyDescent="0.2">
      <c r="B33" s="3" t="s">
        <v>6</v>
      </c>
      <c r="C33" s="4">
        <v>-10000</v>
      </c>
      <c r="D33" s="4"/>
      <c r="E33" s="4"/>
      <c r="F33" s="4">
        <v>-40000</v>
      </c>
      <c r="G33" s="4">
        <v>-37000</v>
      </c>
    </row>
    <row r="34" spans="1:8" ht="12.75" customHeight="1" x14ac:dyDescent="0.2">
      <c r="B34" s="3"/>
      <c r="C34" s="4">
        <f>IF(C23+C33&lt;0,0,C23+C33)</f>
        <v>64391.200000000012</v>
      </c>
      <c r="D34" s="4">
        <f>IF(D23+D33&lt;0,0,D23+D33)</f>
        <v>217989</v>
      </c>
      <c r="E34" s="4">
        <f>IF(E23+E33&lt;0,0,E23+E33)</f>
        <v>174391.2</v>
      </c>
      <c r="F34" s="4">
        <f>IF(F23+F33&lt;0,0,F23+F33)</f>
        <v>134391.20000000001</v>
      </c>
      <c r="G34" s="4">
        <f>IF(G23+G33&lt;0,0,G23+G33)</f>
        <v>134391.20000000001</v>
      </c>
    </row>
    <row r="35" spans="1:8" ht="12.75" customHeight="1" thickBot="1" x14ac:dyDescent="0.25">
      <c r="B35" s="3" t="s">
        <v>5</v>
      </c>
      <c r="C35" s="78">
        <f>C24</f>
        <v>0.87690000000000001</v>
      </c>
      <c r="D35" s="78">
        <f t="shared" ref="D35:G35" si="3">D24</f>
        <v>0.180475</v>
      </c>
      <c r="E35" s="78">
        <f t="shared" si="3"/>
        <v>0.26211400000000001</v>
      </c>
      <c r="F35" s="78">
        <f t="shared" si="3"/>
        <v>0.26900000000000002</v>
      </c>
      <c r="G35" s="78">
        <f t="shared" si="3"/>
        <v>3.5200000000000002E-2</v>
      </c>
    </row>
    <row r="36" spans="1:8" ht="12.75" customHeight="1" thickBot="1" x14ac:dyDescent="0.25">
      <c r="B36" s="17" t="s">
        <v>12</v>
      </c>
      <c r="C36" s="24">
        <f t="shared" ref="C36:F36" si="4">(C34*C35)/100</f>
        <v>564.64643280000007</v>
      </c>
      <c r="D36" s="24">
        <f t="shared" si="4"/>
        <v>393.41564775000001</v>
      </c>
      <c r="E36" s="24">
        <f t="shared" si="4"/>
        <v>457.10374996800005</v>
      </c>
      <c r="F36" s="24">
        <f t="shared" si="4"/>
        <v>361.51232800000002</v>
      </c>
      <c r="G36" s="24">
        <f>(G34*G35)/100</f>
        <v>47.305702400000008</v>
      </c>
      <c r="H36" s="18">
        <f>SUM(C36:G36)</f>
        <v>1823.9838609180001</v>
      </c>
    </row>
    <row r="37" spans="1:8" ht="12.75" customHeight="1" thickBot="1" x14ac:dyDescent="0.25">
      <c r="G37" s="19" t="s">
        <v>17</v>
      </c>
      <c r="H37" s="20">
        <f>H36-D36</f>
        <v>1430.5682131680001</v>
      </c>
    </row>
    <row r="39" spans="1:8" ht="12.75" customHeight="1" thickBot="1" x14ac:dyDescent="0.25">
      <c r="B39" s="3" t="s">
        <v>5</v>
      </c>
      <c r="C39" s="78">
        <f>C24</f>
        <v>0.87690000000000001</v>
      </c>
      <c r="D39" s="78">
        <f t="shared" ref="D39:G39" si="5">D24</f>
        <v>0.180475</v>
      </c>
      <c r="E39" s="78">
        <f t="shared" si="5"/>
        <v>0.26211400000000001</v>
      </c>
      <c r="F39" s="78">
        <f t="shared" si="5"/>
        <v>0.26900000000000002</v>
      </c>
      <c r="G39" s="78">
        <f t="shared" si="5"/>
        <v>3.5200000000000002E-2</v>
      </c>
    </row>
    <row r="40" spans="1:8" ht="12.75" customHeight="1" thickBot="1" x14ac:dyDescent="0.25">
      <c r="B40" s="9" t="s">
        <v>14</v>
      </c>
      <c r="C40" s="73">
        <f>(B19*C24)/100</f>
        <v>1911.5455410000002</v>
      </c>
      <c r="D40" s="73">
        <f>(B19*D24)/100</f>
        <v>393.41564775000001</v>
      </c>
      <c r="E40" s="73">
        <f>(B19*E24)/100</f>
        <v>571.37968746000001</v>
      </c>
      <c r="F40" s="73">
        <f>(B19*F24)/100</f>
        <v>586.39041000000009</v>
      </c>
      <c r="G40" s="73">
        <f>(B19*G24)/100</f>
        <v>76.732128000000003</v>
      </c>
      <c r="H40" s="8">
        <f>SUM(C40:G40)</f>
        <v>3539.4634142099999</v>
      </c>
    </row>
    <row r="41" spans="1:8" ht="12.75" customHeight="1" thickBot="1" x14ac:dyDescent="0.25">
      <c r="B41" s="10" t="s">
        <v>15</v>
      </c>
      <c r="G41" s="19" t="s">
        <v>17</v>
      </c>
      <c r="H41" s="20">
        <f>H40-D40</f>
        <v>3146.0477664599998</v>
      </c>
    </row>
    <row r="42" spans="1:8" ht="12.75" customHeight="1" x14ac:dyDescent="0.2">
      <c r="B42" s="12"/>
      <c r="G42" s="75"/>
      <c r="H42" s="76"/>
    </row>
    <row r="43" spans="1:8" ht="12.75" customHeight="1" x14ac:dyDescent="0.2">
      <c r="B43" s="12"/>
      <c r="G43" s="75"/>
      <c r="H43" s="76"/>
    </row>
    <row r="44" spans="1:8" ht="12.75" customHeight="1" x14ac:dyDescent="0.2">
      <c r="B44" s="21" t="s">
        <v>19</v>
      </c>
      <c r="C44" s="74" t="s">
        <v>97</v>
      </c>
      <c r="D44" s="74" t="s">
        <v>100</v>
      </c>
      <c r="E44" s="74" t="s">
        <v>103</v>
      </c>
      <c r="F44" s="74" t="s">
        <v>106</v>
      </c>
      <c r="G44" s="74" t="s">
        <v>109</v>
      </c>
      <c r="H44" s="74" t="s">
        <v>110</v>
      </c>
    </row>
    <row r="45" spans="1:8" ht="12.75" customHeight="1" x14ac:dyDescent="0.2">
      <c r="A45" s="31" t="s">
        <v>56</v>
      </c>
      <c r="C45" s="7">
        <v>2.29813</v>
      </c>
      <c r="D45" s="79">
        <v>2.3283900000000002</v>
      </c>
      <c r="E45" s="79">
        <v>2.3658739999999998</v>
      </c>
      <c r="F45" s="79">
        <v>1.9678610000000001</v>
      </c>
      <c r="G45" s="79">
        <v>1.664944</v>
      </c>
      <c r="H45" s="79">
        <v>1.6236889999999999</v>
      </c>
    </row>
    <row r="46" spans="1:8" ht="12.75" customHeight="1" x14ac:dyDescent="0.2">
      <c r="A46" s="31" t="s">
        <v>57</v>
      </c>
      <c r="C46" s="7">
        <v>2.1091299999999999</v>
      </c>
      <c r="D46" s="7">
        <v>2.1464729999999999</v>
      </c>
      <c r="E46" s="7">
        <v>2.1853989999999999</v>
      </c>
      <c r="F46" s="7">
        <v>1.7873859999999999</v>
      </c>
      <c r="G46" s="7">
        <v>1.484469</v>
      </c>
      <c r="H46" s="7">
        <v>1.443214</v>
      </c>
    </row>
    <row r="47" spans="1:8" ht="12.75" customHeight="1" x14ac:dyDescent="0.2">
      <c r="A47" s="7"/>
      <c r="B47" s="31"/>
      <c r="C47" s="7"/>
      <c r="D47" s="23"/>
      <c r="E47" s="7"/>
      <c r="F47" s="7"/>
      <c r="G47" s="7"/>
      <c r="H47" s="7"/>
    </row>
    <row r="48" spans="1:8" ht="12.75" customHeight="1" x14ac:dyDescent="0.2">
      <c r="A48" s="49" t="s">
        <v>62</v>
      </c>
      <c r="B48" s="21" t="s">
        <v>91</v>
      </c>
    </row>
    <row r="49" spans="2:2" ht="12.75" customHeight="1" x14ac:dyDescent="0.2">
      <c r="B49" t="s">
        <v>92</v>
      </c>
    </row>
    <row r="50" spans="2:2" ht="12.75" customHeight="1" x14ac:dyDescent="0.2">
      <c r="B50" s="21" t="s">
        <v>93</v>
      </c>
    </row>
    <row r="51" spans="2:2" ht="12.75" customHeight="1" x14ac:dyDescent="0.2">
      <c r="B51" s="21" t="s">
        <v>94</v>
      </c>
    </row>
    <row r="52" spans="2:2" ht="12.75" customHeight="1" x14ac:dyDescent="0.2">
      <c r="B52" s="21" t="s">
        <v>95</v>
      </c>
    </row>
  </sheetData>
  <phoneticPr fontId="13" type="noConversion"/>
  <pageMargins left="0.7" right="0.7" top="0.43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0B33-0873-4194-A4F0-A55DF0514CFD}">
  <dimension ref="A10:H52"/>
  <sheetViews>
    <sheetView topLeftCell="A16" zoomScale="110" zoomScaleNormal="110" workbookViewId="0">
      <selection activeCell="B21" sqref="B21"/>
    </sheetView>
  </sheetViews>
  <sheetFormatPr defaultRowHeight="12.75" customHeight="1" x14ac:dyDescent="0.2"/>
  <cols>
    <col min="1" max="1" width="8.7109375" customWidth="1"/>
    <col min="2" max="2" width="14.28515625" customWidth="1"/>
    <col min="3" max="4" width="10.5703125" customWidth="1"/>
    <col min="5" max="5" width="10.85546875" customWidth="1"/>
    <col min="6" max="8" width="10.5703125" customWidth="1"/>
  </cols>
  <sheetData>
    <row r="10" spans="2:7" ht="12.75" customHeight="1" x14ac:dyDescent="0.2">
      <c r="B10" s="11"/>
      <c r="E10" s="12" t="s">
        <v>18</v>
      </c>
    </row>
    <row r="11" spans="2:7" ht="12.75" customHeight="1" x14ac:dyDescent="0.2">
      <c r="B11" s="11"/>
      <c r="E11" s="12" t="s">
        <v>42</v>
      </c>
    </row>
    <row r="12" spans="2:7" ht="12.75" customHeight="1" x14ac:dyDescent="0.2">
      <c r="E12" s="12" t="s">
        <v>43</v>
      </c>
    </row>
    <row r="13" spans="2:7" ht="12.75" customHeight="1" x14ac:dyDescent="0.2">
      <c r="B13" s="7" t="s">
        <v>107</v>
      </c>
      <c r="E13" s="12" t="s">
        <v>44</v>
      </c>
    </row>
    <row r="15" spans="2:7" ht="12.75" customHeight="1" x14ac:dyDescent="0.2">
      <c r="D15" s="7"/>
      <c r="E15" s="12" t="s">
        <v>108</v>
      </c>
      <c r="F15" s="7"/>
      <c r="G15" s="7"/>
    </row>
    <row r="16" spans="2:7" ht="12.75" customHeight="1" x14ac:dyDescent="0.2">
      <c r="D16" s="7"/>
      <c r="E16" s="12"/>
      <c r="F16" s="7"/>
      <c r="G16" s="7"/>
    </row>
    <row r="17" spans="1:8" ht="12.75" customHeight="1" x14ac:dyDescent="0.2">
      <c r="B17" s="12" t="s">
        <v>13</v>
      </c>
      <c r="H17" s="12" t="s">
        <v>8</v>
      </c>
    </row>
    <row r="18" spans="1:8" ht="12.75" customHeight="1" x14ac:dyDescent="0.2">
      <c r="A18" s="12"/>
      <c r="B18" s="1" t="s">
        <v>4</v>
      </c>
      <c r="C18" s="1" t="s">
        <v>0</v>
      </c>
      <c r="D18" s="1" t="s">
        <v>1</v>
      </c>
      <c r="E18" s="1" t="s">
        <v>16</v>
      </c>
      <c r="F18" s="1" t="s">
        <v>2</v>
      </c>
      <c r="G18" s="1" t="s">
        <v>3</v>
      </c>
      <c r="H18" s="1" t="s">
        <v>9</v>
      </c>
    </row>
    <row r="19" spans="1:8" ht="12.75" customHeight="1" x14ac:dyDescent="0.25">
      <c r="A19" s="12" t="s">
        <v>20</v>
      </c>
      <c r="B19" s="13">
        <v>217067</v>
      </c>
      <c r="C19" s="12"/>
      <c r="D19" s="12"/>
      <c r="E19" s="12"/>
      <c r="F19" s="12"/>
      <c r="G19" s="12"/>
      <c r="H19" s="12"/>
    </row>
    <row r="20" spans="1:8" ht="12.75" customHeight="1" x14ac:dyDescent="0.25">
      <c r="A20" s="12" t="s">
        <v>21</v>
      </c>
      <c r="B20" s="13">
        <v>217067</v>
      </c>
      <c r="C20" s="4">
        <f>B20</f>
        <v>217067</v>
      </c>
      <c r="D20" s="4">
        <f>B20</f>
        <v>217067</v>
      </c>
      <c r="E20" s="4">
        <f>B20</f>
        <v>217067</v>
      </c>
      <c r="F20" s="4">
        <f>B20</f>
        <v>217067</v>
      </c>
      <c r="G20" s="4">
        <f>B20</f>
        <v>217067</v>
      </c>
    </row>
    <row r="21" spans="1:8" ht="12.75" customHeight="1" x14ac:dyDescent="0.2">
      <c r="B21" s="2">
        <v>-0.2</v>
      </c>
      <c r="C21" s="4">
        <f>IF(B19*0.2&lt;5000,-5000,B19*-0.2)</f>
        <v>-43413.4</v>
      </c>
      <c r="D21" s="4"/>
      <c r="E21" s="4">
        <f>IF(B19*0.2&lt;5000,-5000,B19*-0.2)</f>
        <v>-43413.4</v>
      </c>
      <c r="F21" s="4">
        <f>IF(B19*0.2&lt;5000,-5000,B19*-0.2)</f>
        <v>-43413.4</v>
      </c>
      <c r="G21" s="4">
        <f>IF(B19*0.2&lt;5000,-5000,B19*-0.2)</f>
        <v>-43413.4</v>
      </c>
    </row>
    <row r="22" spans="1:8" ht="12.75" customHeight="1" x14ac:dyDescent="0.2">
      <c r="B22" s="3" t="s">
        <v>6</v>
      </c>
      <c r="C22" s="4">
        <v>-100000</v>
      </c>
      <c r="D22" s="4"/>
      <c r="E22" s="4"/>
      <c r="F22" s="4"/>
      <c r="G22" s="4">
        <v>-3000</v>
      </c>
    </row>
    <row r="23" spans="1:8" ht="12.75" customHeight="1" x14ac:dyDescent="0.2">
      <c r="C23" s="4">
        <f>IF(C20+C21+C22&lt;0,0,C20+C21+C22)</f>
        <v>73653.600000000006</v>
      </c>
      <c r="D23" s="4">
        <f>IF(D20+D21+D22&lt;0,0,D20+D21+D22)</f>
        <v>217067</v>
      </c>
      <c r="E23" s="4">
        <f>IF(E20+E21+E22&lt;0,0,E20+E21+E22)</f>
        <v>173653.6</v>
      </c>
      <c r="F23" s="4">
        <f>IF(F20+F21+F22&lt;0,0,F20+F21+F22)</f>
        <v>173653.6</v>
      </c>
      <c r="G23" s="4">
        <f>IF(G20+G21+G22&lt;0,0,G20+G21+G22)</f>
        <v>170653.6</v>
      </c>
    </row>
    <row r="24" spans="1:8" ht="12.75" customHeight="1" thickBot="1" x14ac:dyDescent="0.25">
      <c r="B24" s="3" t="s">
        <v>5</v>
      </c>
      <c r="C24" s="77">
        <v>0.87919999999999998</v>
      </c>
      <c r="D24" s="77">
        <v>0.180475</v>
      </c>
      <c r="E24" s="77">
        <v>0.27526899999999999</v>
      </c>
      <c r="F24" s="77">
        <v>0.29189999999999999</v>
      </c>
      <c r="G24" s="78">
        <v>3.8100000000000002E-2</v>
      </c>
    </row>
    <row r="25" spans="1:8" ht="12.75" customHeight="1" thickBot="1" x14ac:dyDescent="0.25">
      <c r="B25" s="80" t="s">
        <v>7</v>
      </c>
      <c r="C25" s="81">
        <f t="shared" ref="C25:F25" si="0">(C23*C24)/100</f>
        <v>647.56245120000005</v>
      </c>
      <c r="D25" s="81">
        <f t="shared" si="0"/>
        <v>391.75166825000002</v>
      </c>
      <c r="E25" s="81">
        <f t="shared" si="0"/>
        <v>478.01452818400003</v>
      </c>
      <c r="F25" s="81">
        <f t="shared" si="0"/>
        <v>506.89485840000003</v>
      </c>
      <c r="G25" s="81">
        <f>(G23*G24)/100</f>
        <v>65.019021600000002</v>
      </c>
      <c r="H25" s="82">
        <f>SUM(C25:G25)</f>
        <v>2089.242527634</v>
      </c>
    </row>
    <row r="26" spans="1:8" ht="12.75" customHeight="1" thickBot="1" x14ac:dyDescent="0.25">
      <c r="G26" s="19" t="s">
        <v>17</v>
      </c>
      <c r="H26" s="20">
        <f>H25-D25</f>
        <v>1697.490859384</v>
      </c>
    </row>
    <row r="27" spans="1:8" ht="12.75" customHeight="1" x14ac:dyDescent="0.2">
      <c r="B27" s="3" t="s">
        <v>6</v>
      </c>
      <c r="C27" s="4">
        <v>-10000</v>
      </c>
      <c r="D27" s="4"/>
      <c r="E27" s="4"/>
      <c r="F27" s="4"/>
      <c r="G27" s="4"/>
    </row>
    <row r="28" spans="1:8" ht="12.75" customHeight="1" x14ac:dyDescent="0.2">
      <c r="B28" s="3" t="s">
        <v>10</v>
      </c>
      <c r="C28" s="4">
        <v>-8000</v>
      </c>
      <c r="D28" s="4">
        <v>-6000</v>
      </c>
      <c r="E28" s="4">
        <v>-12000</v>
      </c>
      <c r="F28" s="4">
        <v>-40000</v>
      </c>
      <c r="G28" s="4">
        <v>-37000</v>
      </c>
    </row>
    <row r="29" spans="1:8" ht="12.75" customHeight="1" x14ac:dyDescent="0.2">
      <c r="B29" s="3"/>
      <c r="C29" s="4">
        <f>IF(C23+C27+C28&lt;0,0,C23+C27+C28)</f>
        <v>55653.600000000006</v>
      </c>
      <c r="D29" s="4">
        <f>IF(D23+D27+D28&lt;0,0,D23+D27+D28)</f>
        <v>211067</v>
      </c>
      <c r="E29" s="4">
        <f>IF(E23+E27+E28&lt;0,0,E23+E27+E28)</f>
        <v>161653.6</v>
      </c>
      <c r="F29" s="4">
        <f>IF(F23+F27+F28&lt;0,0,F23+F27+F28)</f>
        <v>133653.6</v>
      </c>
      <c r="G29" s="4">
        <f>IF(G23+G27+G28&lt;0,0,G23+G27+G28)</f>
        <v>133653.6</v>
      </c>
      <c r="H29" s="7"/>
    </row>
    <row r="30" spans="1:8" ht="12.75" customHeight="1" thickBot="1" x14ac:dyDescent="0.25">
      <c r="B30" s="3" t="s">
        <v>5</v>
      </c>
      <c r="C30" s="78">
        <f>C24</f>
        <v>0.87919999999999998</v>
      </c>
      <c r="D30" s="78">
        <f t="shared" ref="D30:G30" si="1">D24</f>
        <v>0.180475</v>
      </c>
      <c r="E30" s="78">
        <f t="shared" si="1"/>
        <v>0.27526899999999999</v>
      </c>
      <c r="F30" s="78">
        <f t="shared" si="1"/>
        <v>0.29189999999999999</v>
      </c>
      <c r="G30" s="78">
        <f t="shared" si="1"/>
        <v>3.8100000000000002E-2</v>
      </c>
    </row>
    <row r="31" spans="1:8" ht="12.75" customHeight="1" thickBot="1" x14ac:dyDescent="0.25">
      <c r="B31" s="15" t="s">
        <v>11</v>
      </c>
      <c r="C31" s="25">
        <f t="shared" ref="C31:F31" si="2">(C29*C30)/100</f>
        <v>489.30645120000003</v>
      </c>
      <c r="D31" s="25">
        <f t="shared" si="2"/>
        <v>380.92316825</v>
      </c>
      <c r="E31" s="25">
        <f t="shared" si="2"/>
        <v>444.98224818399996</v>
      </c>
      <c r="F31" s="25">
        <f t="shared" si="2"/>
        <v>390.13485839999998</v>
      </c>
      <c r="G31" s="25">
        <f>(G29*G30)/100</f>
        <v>50.922021600000008</v>
      </c>
      <c r="H31" s="16">
        <f>SUM(C31:G31)</f>
        <v>1756.268747634</v>
      </c>
    </row>
    <row r="32" spans="1:8" ht="12.75" customHeight="1" thickBot="1" x14ac:dyDescent="0.25">
      <c r="G32" s="19" t="s">
        <v>17</v>
      </c>
      <c r="H32" s="20">
        <f>H31-D31</f>
        <v>1375.3455793839998</v>
      </c>
    </row>
    <row r="33" spans="1:8" ht="12.75" customHeight="1" x14ac:dyDescent="0.2">
      <c r="B33" s="3" t="s">
        <v>6</v>
      </c>
      <c r="C33" s="4">
        <v>-10000</v>
      </c>
      <c r="D33" s="4"/>
      <c r="E33" s="4"/>
      <c r="F33" s="4">
        <v>-40000</v>
      </c>
      <c r="G33" s="4">
        <v>-37000</v>
      </c>
    </row>
    <row r="34" spans="1:8" ht="12.75" customHeight="1" x14ac:dyDescent="0.2">
      <c r="B34" s="3"/>
      <c r="C34" s="4">
        <f>IF(C23+C33&lt;0,0,C23+C33)</f>
        <v>63653.600000000006</v>
      </c>
      <c r="D34" s="4">
        <f>IF(D23+D33&lt;0,0,D23+D33)</f>
        <v>217067</v>
      </c>
      <c r="E34" s="4">
        <f>IF(E23+E33&lt;0,0,E23+E33)</f>
        <v>173653.6</v>
      </c>
      <c r="F34" s="4">
        <f>IF(F23+F33&lt;0,0,F23+F33)</f>
        <v>133653.6</v>
      </c>
      <c r="G34" s="4">
        <f>IF(G23+G33&lt;0,0,G23+G33)</f>
        <v>133653.6</v>
      </c>
    </row>
    <row r="35" spans="1:8" ht="12.75" customHeight="1" thickBot="1" x14ac:dyDescent="0.25">
      <c r="B35" s="3" t="s">
        <v>5</v>
      </c>
      <c r="C35" s="78">
        <f>C24</f>
        <v>0.87919999999999998</v>
      </c>
      <c r="D35" s="78">
        <f t="shared" ref="D35:G35" si="3">D24</f>
        <v>0.180475</v>
      </c>
      <c r="E35" s="78">
        <f t="shared" si="3"/>
        <v>0.27526899999999999</v>
      </c>
      <c r="F35" s="78">
        <f t="shared" si="3"/>
        <v>0.29189999999999999</v>
      </c>
      <c r="G35" s="78">
        <f t="shared" si="3"/>
        <v>3.8100000000000002E-2</v>
      </c>
    </row>
    <row r="36" spans="1:8" ht="12.75" customHeight="1" thickBot="1" x14ac:dyDescent="0.25">
      <c r="B36" s="17" t="s">
        <v>12</v>
      </c>
      <c r="C36" s="24">
        <f t="shared" ref="C36:F36" si="4">(C34*C35)/100</f>
        <v>559.6424512000001</v>
      </c>
      <c r="D36" s="24">
        <f t="shared" si="4"/>
        <v>391.75166825000002</v>
      </c>
      <c r="E36" s="24">
        <f t="shared" si="4"/>
        <v>478.01452818400003</v>
      </c>
      <c r="F36" s="24">
        <f t="shared" si="4"/>
        <v>390.13485839999998</v>
      </c>
      <c r="G36" s="24">
        <f>(G34*G35)/100</f>
        <v>50.922021600000008</v>
      </c>
      <c r="H36" s="18">
        <f>SUM(C36:G36)</f>
        <v>1870.4655276340002</v>
      </c>
    </row>
    <row r="37" spans="1:8" ht="12.75" customHeight="1" thickBot="1" x14ac:dyDescent="0.25">
      <c r="G37" s="19" t="s">
        <v>17</v>
      </c>
      <c r="H37" s="20">
        <f>H36-D36</f>
        <v>1478.7138593840002</v>
      </c>
    </row>
    <row r="39" spans="1:8" ht="12.75" customHeight="1" thickBot="1" x14ac:dyDescent="0.25">
      <c r="B39" s="3" t="s">
        <v>5</v>
      </c>
      <c r="C39" s="78">
        <f>C24</f>
        <v>0.87919999999999998</v>
      </c>
      <c r="D39" s="78">
        <f t="shared" ref="D39:G39" si="5">D24</f>
        <v>0.180475</v>
      </c>
      <c r="E39" s="78">
        <f t="shared" si="5"/>
        <v>0.27526899999999999</v>
      </c>
      <c r="F39" s="78">
        <f t="shared" si="5"/>
        <v>0.29189999999999999</v>
      </c>
      <c r="G39" s="78">
        <f t="shared" si="5"/>
        <v>3.8100000000000002E-2</v>
      </c>
    </row>
    <row r="40" spans="1:8" ht="12.75" customHeight="1" thickBot="1" x14ac:dyDescent="0.25">
      <c r="B40" s="9" t="s">
        <v>14</v>
      </c>
      <c r="C40" s="73">
        <f>(B19*C24)/100</f>
        <v>1908.453064</v>
      </c>
      <c r="D40" s="73">
        <f>(B19*D24)/100</f>
        <v>391.75166825000002</v>
      </c>
      <c r="E40" s="73">
        <f>(B19*E24)/100</f>
        <v>597.51816023000003</v>
      </c>
      <c r="F40" s="73">
        <f>(B19*F24)/100</f>
        <v>633.61857299999997</v>
      </c>
      <c r="G40" s="73">
        <f>(B19*G24)/100</f>
        <v>82.702527000000003</v>
      </c>
      <c r="H40" s="8">
        <f>SUM(C40:G40)</f>
        <v>3614.0439924799998</v>
      </c>
    </row>
    <row r="41" spans="1:8" ht="12.75" customHeight="1" thickBot="1" x14ac:dyDescent="0.25">
      <c r="B41" s="10" t="s">
        <v>15</v>
      </c>
      <c r="G41" s="19" t="s">
        <v>17</v>
      </c>
      <c r="H41" s="20">
        <f>H40-D40</f>
        <v>3222.2923242299998</v>
      </c>
    </row>
    <row r="42" spans="1:8" ht="12.75" customHeight="1" x14ac:dyDescent="0.2">
      <c r="B42" s="12"/>
      <c r="G42" s="75"/>
      <c r="H42" s="76"/>
    </row>
    <row r="43" spans="1:8" ht="12.75" customHeight="1" x14ac:dyDescent="0.2">
      <c r="B43" s="12"/>
      <c r="G43" s="75"/>
      <c r="H43" s="76"/>
    </row>
    <row r="44" spans="1:8" ht="12.75" customHeight="1" x14ac:dyDescent="0.2">
      <c r="B44" s="21" t="s">
        <v>19</v>
      </c>
      <c r="C44" s="74" t="s">
        <v>97</v>
      </c>
      <c r="D44" s="74" t="s">
        <v>100</v>
      </c>
      <c r="E44" s="74" t="s">
        <v>103</v>
      </c>
      <c r="F44" s="74" t="s">
        <v>106</v>
      </c>
      <c r="G44" s="74" t="s">
        <v>109</v>
      </c>
    </row>
    <row r="45" spans="1:8" ht="12.75" customHeight="1" x14ac:dyDescent="0.2">
      <c r="A45" s="31" t="s">
        <v>56</v>
      </c>
      <c r="C45" s="7">
        <v>2.29813</v>
      </c>
      <c r="D45" s="79">
        <v>2.3283900000000002</v>
      </c>
      <c r="E45" s="79">
        <v>2.3658739999999998</v>
      </c>
      <c r="F45" s="79">
        <v>1.9678610000000001</v>
      </c>
      <c r="G45" s="79">
        <v>1.664944</v>
      </c>
    </row>
    <row r="46" spans="1:8" ht="12.75" customHeight="1" x14ac:dyDescent="0.2">
      <c r="A46" s="31" t="s">
        <v>57</v>
      </c>
      <c r="C46" s="7">
        <v>2.1091299999999999</v>
      </c>
      <c r="D46" s="7">
        <v>2.1464729999999999</v>
      </c>
      <c r="E46" s="7">
        <v>2.1853989999999999</v>
      </c>
      <c r="F46" s="7">
        <v>1.7873859999999999</v>
      </c>
      <c r="G46" s="7">
        <v>1.484469</v>
      </c>
    </row>
    <row r="47" spans="1:8" ht="12.75" customHeight="1" x14ac:dyDescent="0.2">
      <c r="A47" s="7"/>
      <c r="B47" s="31"/>
      <c r="C47" s="7"/>
      <c r="D47" s="23"/>
      <c r="E47" s="7"/>
      <c r="F47" s="7"/>
      <c r="G47" s="7"/>
      <c r="H47" s="7"/>
    </row>
    <row r="48" spans="1:8" ht="12.75" customHeight="1" x14ac:dyDescent="0.2">
      <c r="A48" s="49" t="s">
        <v>62</v>
      </c>
      <c r="B48" s="21" t="s">
        <v>91</v>
      </c>
    </row>
    <row r="49" spans="2:2" ht="12.75" customHeight="1" x14ac:dyDescent="0.2">
      <c r="B49" t="s">
        <v>92</v>
      </c>
    </row>
    <row r="50" spans="2:2" ht="12.75" customHeight="1" x14ac:dyDescent="0.2">
      <c r="B50" s="21" t="s">
        <v>93</v>
      </c>
    </row>
    <row r="51" spans="2:2" ht="12.75" customHeight="1" x14ac:dyDescent="0.2">
      <c r="B51" s="21" t="s">
        <v>94</v>
      </c>
    </row>
    <row r="52" spans="2:2" ht="12.75" customHeight="1" x14ac:dyDescent="0.2">
      <c r="B52" s="21" t="s">
        <v>95</v>
      </c>
    </row>
  </sheetData>
  <pageMargins left="0.7" right="0.7" top="0.43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947C-AC30-4E6A-A12C-88817D53AF51}">
  <dimension ref="A10:H52"/>
  <sheetViews>
    <sheetView topLeftCell="A10" zoomScale="110" zoomScaleNormal="110" workbookViewId="0">
      <selection activeCell="B21" sqref="B21"/>
    </sheetView>
  </sheetViews>
  <sheetFormatPr defaultRowHeight="12.75" customHeight="1" x14ac:dyDescent="0.2"/>
  <cols>
    <col min="1" max="1" width="8.7109375" customWidth="1"/>
    <col min="2" max="2" width="14.28515625" customWidth="1"/>
    <col min="3" max="4" width="10.5703125" customWidth="1"/>
    <col min="5" max="5" width="10.85546875" customWidth="1"/>
    <col min="6" max="8" width="10.5703125" customWidth="1"/>
  </cols>
  <sheetData>
    <row r="10" spans="2:7" ht="12.75" customHeight="1" x14ac:dyDescent="0.2">
      <c r="B10" s="11"/>
      <c r="E10" s="12" t="s">
        <v>18</v>
      </c>
    </row>
    <row r="11" spans="2:7" ht="12.75" customHeight="1" x14ac:dyDescent="0.2">
      <c r="B11" s="11"/>
      <c r="E11" s="12" t="s">
        <v>42</v>
      </c>
    </row>
    <row r="12" spans="2:7" ht="12.75" customHeight="1" x14ac:dyDescent="0.2">
      <c r="E12" s="12" t="s">
        <v>43</v>
      </c>
    </row>
    <row r="13" spans="2:7" ht="12.75" customHeight="1" x14ac:dyDescent="0.2">
      <c r="B13" s="7" t="s">
        <v>107</v>
      </c>
      <c r="E13" s="12" t="s">
        <v>44</v>
      </c>
    </row>
    <row r="15" spans="2:7" ht="12.75" customHeight="1" x14ac:dyDescent="0.2">
      <c r="D15" s="7"/>
      <c r="E15" s="12" t="s">
        <v>108</v>
      </c>
      <c r="F15" s="7"/>
      <c r="G15" s="7"/>
    </row>
    <row r="16" spans="2:7" ht="12.75" customHeight="1" x14ac:dyDescent="0.2">
      <c r="D16" s="7"/>
      <c r="E16" s="12"/>
      <c r="F16" s="7"/>
      <c r="G16" s="7"/>
    </row>
    <row r="17" spans="1:8" ht="12.75" customHeight="1" x14ac:dyDescent="0.2">
      <c r="B17" s="12" t="s">
        <v>13</v>
      </c>
      <c r="H17" s="12" t="s">
        <v>8</v>
      </c>
    </row>
    <row r="18" spans="1:8" ht="12.75" customHeight="1" x14ac:dyDescent="0.2">
      <c r="A18" s="12"/>
      <c r="B18" s="1" t="s">
        <v>4</v>
      </c>
      <c r="C18" s="1" t="s">
        <v>0</v>
      </c>
      <c r="D18" s="1" t="s">
        <v>1</v>
      </c>
      <c r="E18" s="1" t="s">
        <v>16</v>
      </c>
      <c r="F18" s="1" t="s">
        <v>2</v>
      </c>
      <c r="G18" s="1" t="s">
        <v>3</v>
      </c>
      <c r="H18" s="1" t="s">
        <v>9</v>
      </c>
    </row>
    <row r="19" spans="1:8" ht="12.75" customHeight="1" x14ac:dyDescent="0.25">
      <c r="A19" s="12" t="s">
        <v>20</v>
      </c>
      <c r="B19" s="13">
        <v>200000</v>
      </c>
      <c r="C19" s="12"/>
      <c r="D19" s="12"/>
      <c r="E19" s="12"/>
      <c r="F19" s="12"/>
      <c r="G19" s="12"/>
      <c r="H19" s="12"/>
    </row>
    <row r="20" spans="1:8" ht="12.75" customHeight="1" x14ac:dyDescent="0.25">
      <c r="A20" s="12" t="s">
        <v>21</v>
      </c>
      <c r="B20" s="13">
        <v>200000</v>
      </c>
      <c r="C20" s="4">
        <f>B20</f>
        <v>200000</v>
      </c>
      <c r="D20" s="4">
        <f>B20</f>
        <v>200000</v>
      </c>
      <c r="E20" s="4">
        <f>B20</f>
        <v>200000</v>
      </c>
      <c r="F20" s="4">
        <f>B20</f>
        <v>200000</v>
      </c>
      <c r="G20" s="4">
        <f>B20</f>
        <v>200000</v>
      </c>
    </row>
    <row r="21" spans="1:8" ht="12.75" customHeight="1" x14ac:dyDescent="0.2">
      <c r="B21" s="2">
        <v>-0.2</v>
      </c>
      <c r="C21" s="4">
        <f>IF(B19*0.2&lt;5000,-5000,B19*-0.2)</f>
        <v>-40000</v>
      </c>
      <c r="D21" s="4"/>
      <c r="E21" s="4">
        <f>IF(B19*0.2&lt;5000,-5000,B19*-0.2)</f>
        <v>-40000</v>
      </c>
      <c r="F21" s="4">
        <f>IF(B19*0.2&lt;5000,-5000,B19*-0.2)</f>
        <v>-40000</v>
      </c>
      <c r="G21" s="4">
        <f>IF(B19*0.2&lt;5000,-5000,B19*-0.2)</f>
        <v>-40000</v>
      </c>
    </row>
    <row r="22" spans="1:8" ht="12.75" customHeight="1" x14ac:dyDescent="0.2">
      <c r="B22" s="3" t="s">
        <v>6</v>
      </c>
      <c r="C22" s="4">
        <v>-40000</v>
      </c>
      <c r="D22" s="4"/>
      <c r="E22" s="4"/>
      <c r="F22" s="4"/>
      <c r="G22" s="4">
        <v>-3000</v>
      </c>
    </row>
    <row r="23" spans="1:8" ht="12.75" customHeight="1" x14ac:dyDescent="0.2">
      <c r="C23" s="4">
        <f>IF(C20+C21+C22&lt;0,0,C20+C21+C22)</f>
        <v>120000</v>
      </c>
      <c r="D23" s="4">
        <f>IF(D20+D21+D22&lt;0,0,D20+D21+D22)</f>
        <v>200000</v>
      </c>
      <c r="E23" s="4">
        <f>IF(E20+E21+E22&lt;0,0,E20+E21+E22)</f>
        <v>160000</v>
      </c>
      <c r="F23" s="4">
        <f>IF(F20+F21+F22&lt;0,0,F20+F21+F22)</f>
        <v>160000</v>
      </c>
      <c r="G23" s="4">
        <f>IF(G20+G21+G22&lt;0,0,G20+G21+G22)</f>
        <v>157000</v>
      </c>
    </row>
    <row r="24" spans="1:8" ht="12.75" customHeight="1" thickBot="1" x14ac:dyDescent="0.25">
      <c r="B24" s="3" t="s">
        <v>5</v>
      </c>
      <c r="C24" s="77">
        <v>1.0045999999999999</v>
      </c>
      <c r="D24" s="77">
        <v>0.180475</v>
      </c>
      <c r="E24" s="77">
        <v>0.362786</v>
      </c>
      <c r="F24" s="77">
        <v>0.37159999999999999</v>
      </c>
      <c r="G24" s="78">
        <v>4.8399999999999999E-2</v>
      </c>
    </row>
    <row r="25" spans="1:8" ht="12.75" customHeight="1" thickBot="1" x14ac:dyDescent="0.25">
      <c r="B25" s="80" t="s">
        <v>7</v>
      </c>
      <c r="C25" s="81">
        <f t="shared" ref="C25:F25" si="0">(C23*C24)/100</f>
        <v>1205.5199999999998</v>
      </c>
      <c r="D25" s="81">
        <f t="shared" si="0"/>
        <v>360.95</v>
      </c>
      <c r="E25" s="81">
        <f t="shared" si="0"/>
        <v>580.45760000000007</v>
      </c>
      <c r="F25" s="81">
        <f t="shared" si="0"/>
        <v>594.55999999999995</v>
      </c>
      <c r="G25" s="81">
        <f>(G23*G24)/100</f>
        <v>75.988</v>
      </c>
      <c r="H25" s="82">
        <f>SUM(C25:G25)</f>
        <v>2817.4755999999998</v>
      </c>
    </row>
    <row r="26" spans="1:8" ht="12.75" customHeight="1" thickBot="1" x14ac:dyDescent="0.25">
      <c r="G26" s="19" t="s">
        <v>17</v>
      </c>
      <c r="H26" s="20">
        <f>H25-D25</f>
        <v>2456.5255999999999</v>
      </c>
    </row>
    <row r="27" spans="1:8" ht="12.75" customHeight="1" x14ac:dyDescent="0.2">
      <c r="B27" s="3" t="s">
        <v>6</v>
      </c>
      <c r="C27" s="4">
        <v>-10000</v>
      </c>
      <c r="D27" s="4"/>
      <c r="E27" s="4"/>
      <c r="F27" s="4"/>
      <c r="G27" s="4"/>
    </row>
    <row r="28" spans="1:8" ht="12.75" customHeight="1" x14ac:dyDescent="0.2">
      <c r="B28" s="3" t="s">
        <v>10</v>
      </c>
      <c r="C28" s="4">
        <v>-8000</v>
      </c>
      <c r="D28" s="4">
        <v>-6000</v>
      </c>
      <c r="E28" s="4">
        <v>-12000</v>
      </c>
      <c r="F28" s="4">
        <v>-40000</v>
      </c>
      <c r="G28" s="4">
        <v>-37000</v>
      </c>
    </row>
    <row r="29" spans="1:8" ht="12.75" customHeight="1" x14ac:dyDescent="0.2">
      <c r="B29" s="3"/>
      <c r="C29" s="4">
        <f>IF(C23+C27+C28&lt;0,0,C23+C27+C28)</f>
        <v>102000</v>
      </c>
      <c r="D29" s="4">
        <f>IF(D23+D27+D28&lt;0,0,D23+D27+D28)</f>
        <v>194000</v>
      </c>
      <c r="E29" s="4">
        <f>IF(E23+E27+E28&lt;0,0,E23+E27+E28)</f>
        <v>148000</v>
      </c>
      <c r="F29" s="4">
        <f>IF(F23+F27+F28&lt;0,0,F23+F27+F28)</f>
        <v>120000</v>
      </c>
      <c r="G29" s="4">
        <f>IF(G23+G27+G28&lt;0,0,G23+G27+G28)</f>
        <v>120000</v>
      </c>
      <c r="H29" s="7"/>
    </row>
    <row r="30" spans="1:8" ht="12.75" customHeight="1" thickBot="1" x14ac:dyDescent="0.25">
      <c r="B30" s="3" t="s">
        <v>5</v>
      </c>
      <c r="C30" s="78">
        <f>C24</f>
        <v>1.0045999999999999</v>
      </c>
      <c r="D30" s="78">
        <f t="shared" ref="D30:G30" si="1">D24</f>
        <v>0.180475</v>
      </c>
      <c r="E30" s="78">
        <f t="shared" si="1"/>
        <v>0.362786</v>
      </c>
      <c r="F30" s="78">
        <f t="shared" si="1"/>
        <v>0.37159999999999999</v>
      </c>
      <c r="G30" s="78">
        <f t="shared" si="1"/>
        <v>4.8399999999999999E-2</v>
      </c>
    </row>
    <row r="31" spans="1:8" ht="12.75" customHeight="1" thickBot="1" x14ac:dyDescent="0.25">
      <c r="B31" s="15" t="s">
        <v>11</v>
      </c>
      <c r="C31" s="25">
        <f t="shared" ref="C31:F31" si="2">(C29*C30)/100</f>
        <v>1024.692</v>
      </c>
      <c r="D31" s="25">
        <f t="shared" si="2"/>
        <v>350.12150000000003</v>
      </c>
      <c r="E31" s="25">
        <f t="shared" si="2"/>
        <v>536.92327999999998</v>
      </c>
      <c r="F31" s="25">
        <f t="shared" si="2"/>
        <v>445.92</v>
      </c>
      <c r="G31" s="25">
        <f>(G29*G30)/100</f>
        <v>58.08</v>
      </c>
      <c r="H31" s="16">
        <f>SUM(C31:G31)</f>
        <v>2415.7367799999997</v>
      </c>
    </row>
    <row r="32" spans="1:8" ht="12.75" customHeight="1" thickBot="1" x14ac:dyDescent="0.25">
      <c r="G32" s="19" t="s">
        <v>17</v>
      </c>
      <c r="H32" s="20">
        <f>H31-D31</f>
        <v>2065.6152799999995</v>
      </c>
    </row>
    <row r="33" spans="1:8" ht="12.75" customHeight="1" x14ac:dyDescent="0.2">
      <c r="B33" s="3" t="s">
        <v>6</v>
      </c>
      <c r="C33" s="4">
        <v>-10000</v>
      </c>
      <c r="D33" s="4"/>
      <c r="E33" s="4"/>
      <c r="F33" s="4">
        <v>-40000</v>
      </c>
      <c r="G33" s="4">
        <v>-37000</v>
      </c>
    </row>
    <row r="34" spans="1:8" ht="12.75" customHeight="1" x14ac:dyDescent="0.2">
      <c r="B34" s="3"/>
      <c r="C34" s="4">
        <f>IF(C23+C33&lt;0,0,C23+C33)</f>
        <v>110000</v>
      </c>
      <c r="D34" s="4">
        <f>IF(D23+D33&lt;0,0,D23+D33)</f>
        <v>200000</v>
      </c>
      <c r="E34" s="4">
        <f>IF(E23+E33&lt;0,0,E23+E33)</f>
        <v>160000</v>
      </c>
      <c r="F34" s="4">
        <f>IF(F23+F33&lt;0,0,F23+F33)</f>
        <v>120000</v>
      </c>
      <c r="G34" s="4">
        <f>IF(G23+G33&lt;0,0,G23+G33)</f>
        <v>120000</v>
      </c>
    </row>
    <row r="35" spans="1:8" ht="12.75" customHeight="1" thickBot="1" x14ac:dyDescent="0.25">
      <c r="B35" s="3" t="s">
        <v>5</v>
      </c>
      <c r="C35" s="78">
        <f>C24</f>
        <v>1.0045999999999999</v>
      </c>
      <c r="D35" s="78">
        <f t="shared" ref="D35:G35" si="3">D24</f>
        <v>0.180475</v>
      </c>
      <c r="E35" s="78">
        <f t="shared" si="3"/>
        <v>0.362786</v>
      </c>
      <c r="F35" s="78">
        <f t="shared" si="3"/>
        <v>0.37159999999999999</v>
      </c>
      <c r="G35" s="78">
        <f t="shared" si="3"/>
        <v>4.8399999999999999E-2</v>
      </c>
    </row>
    <row r="36" spans="1:8" ht="12.75" customHeight="1" thickBot="1" x14ac:dyDescent="0.25">
      <c r="B36" s="17" t="s">
        <v>12</v>
      </c>
      <c r="C36" s="24">
        <f t="shared" ref="C36:F36" si="4">(C34*C35)/100</f>
        <v>1105.06</v>
      </c>
      <c r="D36" s="24">
        <f t="shared" si="4"/>
        <v>360.95</v>
      </c>
      <c r="E36" s="24">
        <f t="shared" si="4"/>
        <v>580.45760000000007</v>
      </c>
      <c r="F36" s="24">
        <f t="shared" si="4"/>
        <v>445.92</v>
      </c>
      <c r="G36" s="24">
        <f>(G34*G35)/100</f>
        <v>58.08</v>
      </c>
      <c r="H36" s="18">
        <f>SUM(C36:G36)</f>
        <v>2550.4675999999999</v>
      </c>
    </row>
    <row r="37" spans="1:8" ht="12.75" customHeight="1" thickBot="1" x14ac:dyDescent="0.25">
      <c r="G37" s="19" t="s">
        <v>17</v>
      </c>
      <c r="H37" s="20">
        <f>H36-D36</f>
        <v>2189.5176000000001</v>
      </c>
    </row>
    <row r="39" spans="1:8" ht="12.75" customHeight="1" thickBot="1" x14ac:dyDescent="0.25">
      <c r="B39" s="3" t="s">
        <v>5</v>
      </c>
      <c r="C39" s="78">
        <f>C24</f>
        <v>1.0045999999999999</v>
      </c>
      <c r="D39" s="78">
        <f t="shared" ref="D39:G39" si="5">D24</f>
        <v>0.180475</v>
      </c>
      <c r="E39" s="78">
        <f t="shared" si="5"/>
        <v>0.362786</v>
      </c>
      <c r="F39" s="78">
        <f t="shared" si="5"/>
        <v>0.37159999999999999</v>
      </c>
      <c r="G39" s="78">
        <f t="shared" si="5"/>
        <v>4.8399999999999999E-2</v>
      </c>
    </row>
    <row r="40" spans="1:8" ht="12.75" customHeight="1" thickBot="1" x14ac:dyDescent="0.25">
      <c r="B40" s="9" t="s">
        <v>14</v>
      </c>
      <c r="C40" s="73">
        <f>(B19*C24)/100</f>
        <v>2009.2</v>
      </c>
      <c r="D40" s="73">
        <f>(B19*D24)/100</f>
        <v>360.95</v>
      </c>
      <c r="E40" s="73">
        <f>(B19*E24)/100</f>
        <v>725.572</v>
      </c>
      <c r="F40" s="73">
        <f>(B19*F24)/100</f>
        <v>743.2</v>
      </c>
      <c r="G40" s="73">
        <f>(B19*G24)/100</f>
        <v>96.8</v>
      </c>
      <c r="H40" s="8">
        <f>SUM(C40:G40)</f>
        <v>3935.7220000000007</v>
      </c>
    </row>
    <row r="41" spans="1:8" ht="12.75" customHeight="1" thickBot="1" x14ac:dyDescent="0.25">
      <c r="B41" s="10" t="s">
        <v>15</v>
      </c>
      <c r="G41" s="19" t="s">
        <v>17</v>
      </c>
      <c r="H41" s="20">
        <f>H40-D40</f>
        <v>3574.7720000000008</v>
      </c>
    </row>
    <row r="42" spans="1:8" ht="12.75" customHeight="1" x14ac:dyDescent="0.2">
      <c r="B42" s="12"/>
      <c r="G42" s="75"/>
      <c r="H42" s="76"/>
    </row>
    <row r="43" spans="1:8" ht="12.75" customHeight="1" x14ac:dyDescent="0.2">
      <c r="B43" s="12"/>
      <c r="G43" s="75"/>
      <c r="H43" s="76"/>
    </row>
    <row r="44" spans="1:8" ht="12.75" customHeight="1" x14ac:dyDescent="0.2">
      <c r="B44" s="21" t="s">
        <v>19</v>
      </c>
      <c r="C44" s="74" t="s">
        <v>90</v>
      </c>
      <c r="D44" s="74" t="s">
        <v>97</v>
      </c>
      <c r="E44" s="74" t="s">
        <v>100</v>
      </c>
      <c r="F44" s="74" t="s">
        <v>103</v>
      </c>
      <c r="G44" s="74" t="s">
        <v>106</v>
      </c>
    </row>
    <row r="45" spans="1:8" ht="12.75" customHeight="1" x14ac:dyDescent="0.2">
      <c r="A45" s="31" t="s">
        <v>56</v>
      </c>
      <c r="C45" s="7">
        <v>2.3924500000000002</v>
      </c>
      <c r="D45" s="7">
        <v>2.29813</v>
      </c>
      <c r="E45" s="79">
        <v>2.3283900000000002</v>
      </c>
      <c r="F45" s="79">
        <v>2.3658739999999998</v>
      </c>
      <c r="G45" s="79">
        <v>1.9678610000000001</v>
      </c>
    </row>
    <row r="46" spans="1:8" ht="12.75" customHeight="1" x14ac:dyDescent="0.2">
      <c r="A46" s="31" t="s">
        <v>57</v>
      </c>
      <c r="C46" s="7">
        <v>2.2034500000000001</v>
      </c>
      <c r="D46" s="7">
        <v>2.1091299999999999</v>
      </c>
      <c r="E46" s="7">
        <v>2.1464729999999999</v>
      </c>
      <c r="F46" s="7">
        <v>2.1853989999999999</v>
      </c>
      <c r="G46" s="7">
        <v>1.7873859999999999</v>
      </c>
    </row>
    <row r="47" spans="1:8" ht="12.75" customHeight="1" x14ac:dyDescent="0.2">
      <c r="A47" s="7"/>
      <c r="B47" s="31"/>
      <c r="C47" s="7"/>
      <c r="D47" s="23"/>
      <c r="E47" s="7"/>
      <c r="F47" s="7"/>
      <c r="G47" s="7"/>
      <c r="H47" s="7"/>
    </row>
    <row r="48" spans="1:8" ht="12.75" customHeight="1" x14ac:dyDescent="0.2">
      <c r="A48" s="49" t="s">
        <v>62</v>
      </c>
      <c r="B48" s="21" t="s">
        <v>91</v>
      </c>
    </row>
    <row r="49" spans="2:2" ht="12.75" customHeight="1" x14ac:dyDescent="0.2">
      <c r="B49" t="s">
        <v>92</v>
      </c>
    </row>
    <row r="50" spans="2:2" ht="12.75" customHeight="1" x14ac:dyDescent="0.2">
      <c r="B50" s="21" t="s">
        <v>93</v>
      </c>
    </row>
    <row r="51" spans="2:2" ht="12.75" customHeight="1" x14ac:dyDescent="0.2">
      <c r="B51" s="21" t="s">
        <v>94</v>
      </c>
    </row>
    <row r="52" spans="2:2" ht="12.75" customHeight="1" x14ac:dyDescent="0.2">
      <c r="B52" s="21" t="s">
        <v>95</v>
      </c>
    </row>
  </sheetData>
  <phoneticPr fontId="13" type="noConversion"/>
  <pageMargins left="0.7" right="0.7" top="0.43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8B8A-71D9-4E91-B1F9-F91F075CA6E4}">
  <dimension ref="A10:H52"/>
  <sheetViews>
    <sheetView topLeftCell="A13" zoomScale="110" zoomScaleNormal="110" workbookViewId="0">
      <selection activeCell="G29" sqref="G29"/>
    </sheetView>
  </sheetViews>
  <sheetFormatPr defaultRowHeight="12.75" customHeight="1" x14ac:dyDescent="0.2"/>
  <cols>
    <col min="1" max="1" width="8.7109375" customWidth="1"/>
    <col min="2" max="2" width="14.28515625" customWidth="1"/>
    <col min="3" max="4" width="10.5703125" customWidth="1"/>
    <col min="5" max="5" width="10.85546875" customWidth="1"/>
    <col min="6" max="8" width="10.5703125" customWidth="1"/>
  </cols>
  <sheetData>
    <row r="10" spans="2:7" ht="12.75" customHeight="1" x14ac:dyDescent="0.2">
      <c r="B10" s="11"/>
      <c r="E10" s="12" t="s">
        <v>18</v>
      </c>
    </row>
    <row r="11" spans="2:7" ht="12.75" customHeight="1" x14ac:dyDescent="0.2">
      <c r="B11" s="11"/>
      <c r="E11" s="12" t="s">
        <v>42</v>
      </c>
    </row>
    <row r="12" spans="2:7" ht="12.75" customHeight="1" x14ac:dyDescent="0.2">
      <c r="E12" s="12" t="s">
        <v>43</v>
      </c>
    </row>
    <row r="13" spans="2:7" ht="12.75" customHeight="1" x14ac:dyDescent="0.2">
      <c r="B13" s="7" t="s">
        <v>104</v>
      </c>
      <c r="E13" s="12" t="s">
        <v>44</v>
      </c>
    </row>
    <row r="15" spans="2:7" ht="12.75" customHeight="1" x14ac:dyDescent="0.2">
      <c r="D15" s="7"/>
      <c r="E15" s="12" t="s">
        <v>105</v>
      </c>
      <c r="F15" s="7"/>
      <c r="G15" s="7"/>
    </row>
    <row r="16" spans="2:7" ht="12.75" customHeight="1" x14ac:dyDescent="0.2">
      <c r="D16" s="7"/>
      <c r="E16" s="12"/>
      <c r="F16" s="7"/>
      <c r="G16" s="7"/>
    </row>
    <row r="17" spans="1:8" ht="12.75" customHeight="1" x14ac:dyDescent="0.2">
      <c r="B17" s="12" t="s">
        <v>13</v>
      </c>
      <c r="H17" s="12" t="s">
        <v>8</v>
      </c>
    </row>
    <row r="18" spans="1:8" ht="12.75" customHeight="1" x14ac:dyDescent="0.2">
      <c r="A18" s="12"/>
      <c r="B18" s="1" t="s">
        <v>4</v>
      </c>
      <c r="C18" s="1" t="s">
        <v>0</v>
      </c>
      <c r="D18" s="1" t="s">
        <v>1</v>
      </c>
      <c r="E18" s="1" t="s">
        <v>16</v>
      </c>
      <c r="F18" s="1" t="s">
        <v>2</v>
      </c>
      <c r="G18" s="1" t="s">
        <v>3</v>
      </c>
      <c r="H18" s="1" t="s">
        <v>9</v>
      </c>
    </row>
    <row r="19" spans="1:8" ht="12.75" customHeight="1" x14ac:dyDescent="0.25">
      <c r="A19" s="12" t="s">
        <v>20</v>
      </c>
      <c r="B19" s="13">
        <v>200000</v>
      </c>
      <c r="C19" s="12"/>
      <c r="D19" s="12"/>
      <c r="E19" s="12"/>
      <c r="F19" s="12"/>
      <c r="G19" s="12"/>
      <c r="H19" s="12"/>
    </row>
    <row r="20" spans="1:8" ht="12.75" customHeight="1" x14ac:dyDescent="0.25">
      <c r="A20" s="12" t="s">
        <v>21</v>
      </c>
      <c r="B20" s="13">
        <v>200000</v>
      </c>
      <c r="C20" s="4">
        <f>B20</f>
        <v>200000</v>
      </c>
      <c r="D20" s="4">
        <f>B20</f>
        <v>200000</v>
      </c>
      <c r="E20" s="4">
        <f>B20</f>
        <v>200000</v>
      </c>
      <c r="F20" s="4">
        <f>B20</f>
        <v>200000</v>
      </c>
      <c r="G20" s="4">
        <f>B20</f>
        <v>200000</v>
      </c>
    </row>
    <row r="21" spans="1:8" ht="12.75" customHeight="1" x14ac:dyDescent="0.2">
      <c r="B21" s="2">
        <v>-0.2</v>
      </c>
      <c r="C21" s="4">
        <f>IF(B19*0.2&lt;5000,-5000,B19*-0.2)</f>
        <v>-40000</v>
      </c>
      <c r="D21" s="4"/>
      <c r="E21" s="4">
        <f>IF(B19*0.2&lt;5000,-5000,B19*-0.2)</f>
        <v>-40000</v>
      </c>
      <c r="F21" s="4">
        <f>IF(B19*0.2&lt;5000,-5000,B19*-0.2)</f>
        <v>-40000</v>
      </c>
      <c r="G21" s="4">
        <f>IF(B19*0.2&lt;5000,-5000,B19*-0.2)</f>
        <v>-40000</v>
      </c>
    </row>
    <row r="22" spans="1:8" ht="12.75" customHeight="1" x14ac:dyDescent="0.2">
      <c r="B22" s="3" t="s">
        <v>6</v>
      </c>
      <c r="C22" s="4">
        <v>-25000</v>
      </c>
      <c r="D22" s="4"/>
      <c r="E22" s="4"/>
      <c r="F22" s="4"/>
      <c r="G22" s="4">
        <v>-3000</v>
      </c>
    </row>
    <row r="23" spans="1:8" ht="12.75" customHeight="1" x14ac:dyDescent="0.2">
      <c r="C23" s="4">
        <f>IF(C20+C21+C22&lt;0,0,C20+C21+C22)</f>
        <v>135000</v>
      </c>
      <c r="D23" s="4">
        <f>IF(D20+D21+D22&lt;0,0,D20+D21+D22)</f>
        <v>200000</v>
      </c>
      <c r="E23" s="4">
        <f>IF(E20+E21+E22&lt;0,0,E20+E21+E22)</f>
        <v>160000</v>
      </c>
      <c r="F23" s="4">
        <f>IF(F20+F21+F22&lt;0,0,F20+F21+F22)</f>
        <v>160000</v>
      </c>
      <c r="G23" s="4">
        <f>IF(G20+G21+G22&lt;0,0,G20+G21+G22)</f>
        <v>157000</v>
      </c>
    </row>
    <row r="24" spans="1:8" ht="12.75" customHeight="1" thickBot="1" x14ac:dyDescent="0.25">
      <c r="B24" s="3" t="s">
        <v>5</v>
      </c>
      <c r="C24" s="77">
        <v>1.1133999999999999</v>
      </c>
      <c r="D24" s="77">
        <v>0.180475</v>
      </c>
      <c r="E24" s="77">
        <v>0.55699900000000002</v>
      </c>
      <c r="F24" s="77">
        <v>0.45619999999999999</v>
      </c>
      <c r="G24" s="78">
        <v>5.8799999999999998E-2</v>
      </c>
    </row>
    <row r="25" spans="1:8" ht="12.75" customHeight="1" thickBot="1" x14ac:dyDescent="0.25">
      <c r="B25" s="80" t="s">
        <v>7</v>
      </c>
      <c r="C25" s="81">
        <f t="shared" ref="C25:F25" si="0">(C23*C24)/100</f>
        <v>1503.09</v>
      </c>
      <c r="D25" s="81">
        <f t="shared" si="0"/>
        <v>360.95</v>
      </c>
      <c r="E25" s="81">
        <f t="shared" si="0"/>
        <v>891.19839999999999</v>
      </c>
      <c r="F25" s="81">
        <f t="shared" si="0"/>
        <v>729.92</v>
      </c>
      <c r="G25" s="81">
        <f>(G23*G24)/100</f>
        <v>92.316000000000003</v>
      </c>
      <c r="H25" s="82">
        <f>SUM(C25:G25)</f>
        <v>3577.4744000000001</v>
      </c>
    </row>
    <row r="26" spans="1:8" ht="12.75" customHeight="1" thickBot="1" x14ac:dyDescent="0.25">
      <c r="G26" s="19" t="s">
        <v>17</v>
      </c>
      <c r="H26" s="20">
        <f>H25-D25</f>
        <v>3216.5244000000002</v>
      </c>
    </row>
    <row r="27" spans="1:8" ht="12.75" customHeight="1" x14ac:dyDescent="0.2">
      <c r="B27" s="3" t="s">
        <v>6</v>
      </c>
      <c r="C27" s="4">
        <v>-10000</v>
      </c>
      <c r="D27" s="4"/>
      <c r="E27" s="4"/>
      <c r="F27" s="4"/>
      <c r="G27" s="4"/>
    </row>
    <row r="28" spans="1:8" ht="12.75" customHeight="1" x14ac:dyDescent="0.2">
      <c r="B28" s="3" t="s">
        <v>10</v>
      </c>
      <c r="C28" s="4">
        <v>-8000</v>
      </c>
      <c r="D28" s="4">
        <v>-6000</v>
      </c>
      <c r="E28" s="4">
        <v>-12000</v>
      </c>
      <c r="F28" s="4">
        <v>-12000</v>
      </c>
      <c r="G28" s="4">
        <v>-9000</v>
      </c>
    </row>
    <row r="29" spans="1:8" ht="12.75" customHeight="1" x14ac:dyDescent="0.2">
      <c r="B29" s="3"/>
      <c r="C29" s="4">
        <f>IF(C23+C27+C28&lt;0,0,C23+C27+C28)</f>
        <v>117000</v>
      </c>
      <c r="D29" s="4">
        <f>IF(D23+D27+D28&lt;0,0,D23+D27+D28)</f>
        <v>194000</v>
      </c>
      <c r="E29" s="4">
        <f>IF(E23+E27+E28&lt;0,0,E23+E27+E28)</f>
        <v>148000</v>
      </c>
      <c r="F29" s="4">
        <f>IF(F23+F27+F28&lt;0,0,F23+F27+F28)</f>
        <v>148000</v>
      </c>
      <c r="G29" s="4">
        <f>IF(G23+G27+G28&lt;0,0,G23+G27+G28)</f>
        <v>148000</v>
      </c>
      <c r="H29" s="7"/>
    </row>
    <row r="30" spans="1:8" ht="12.75" customHeight="1" thickBot="1" x14ac:dyDescent="0.25">
      <c r="B30" s="3" t="s">
        <v>5</v>
      </c>
      <c r="C30" s="78">
        <f>C24</f>
        <v>1.1133999999999999</v>
      </c>
      <c r="D30" s="78">
        <f t="shared" ref="D30:G30" si="1">D24</f>
        <v>0.180475</v>
      </c>
      <c r="E30" s="78">
        <f t="shared" si="1"/>
        <v>0.55699900000000002</v>
      </c>
      <c r="F30" s="78">
        <f t="shared" si="1"/>
        <v>0.45619999999999999</v>
      </c>
      <c r="G30" s="78">
        <f t="shared" si="1"/>
        <v>5.8799999999999998E-2</v>
      </c>
    </row>
    <row r="31" spans="1:8" ht="12.75" customHeight="1" thickBot="1" x14ac:dyDescent="0.25">
      <c r="B31" s="15" t="s">
        <v>11</v>
      </c>
      <c r="C31" s="25">
        <f t="shared" ref="C31:F31" si="2">(C29*C30)/100</f>
        <v>1302.6779999999999</v>
      </c>
      <c r="D31" s="25">
        <f t="shared" si="2"/>
        <v>350.12150000000003</v>
      </c>
      <c r="E31" s="25">
        <f t="shared" si="2"/>
        <v>824.35852</v>
      </c>
      <c r="F31" s="25">
        <f t="shared" si="2"/>
        <v>675.17600000000004</v>
      </c>
      <c r="G31" s="25">
        <f>(G29*G30)/100</f>
        <v>87.024000000000001</v>
      </c>
      <c r="H31" s="16">
        <f>SUM(C31:G31)</f>
        <v>3239.3580199999997</v>
      </c>
    </row>
    <row r="32" spans="1:8" ht="12.75" customHeight="1" thickBot="1" x14ac:dyDescent="0.25">
      <c r="G32" s="19" t="s">
        <v>17</v>
      </c>
      <c r="H32" s="20">
        <f>H31-D31</f>
        <v>2889.2365199999995</v>
      </c>
    </row>
    <row r="33" spans="1:8" ht="12.75" customHeight="1" x14ac:dyDescent="0.2">
      <c r="B33" s="3" t="s">
        <v>6</v>
      </c>
      <c r="C33" s="4">
        <v>-10000</v>
      </c>
      <c r="D33" s="4"/>
      <c r="E33" s="4"/>
      <c r="F33" s="4"/>
      <c r="G33" s="4"/>
    </row>
    <row r="34" spans="1:8" ht="12.75" customHeight="1" x14ac:dyDescent="0.2">
      <c r="B34" s="3"/>
      <c r="C34" s="4">
        <f>IF(C23+C33&lt;0,0,C23+C33)</f>
        <v>125000</v>
      </c>
      <c r="D34" s="4">
        <f>IF(D23+D33&lt;0,0,D23+D33)</f>
        <v>200000</v>
      </c>
      <c r="E34" s="4">
        <f>IF(E23+E33&lt;0,0,E23+E33)</f>
        <v>160000</v>
      </c>
      <c r="F34" s="4">
        <f>IF(F23+F33&lt;0,0,F23+F33)</f>
        <v>160000</v>
      </c>
      <c r="G34" s="4">
        <f>IF(G23+G33&lt;0,0,G23+G33)</f>
        <v>157000</v>
      </c>
    </row>
    <row r="35" spans="1:8" ht="12.75" customHeight="1" thickBot="1" x14ac:dyDescent="0.25">
      <c r="B35" s="3" t="s">
        <v>5</v>
      </c>
      <c r="C35" s="78">
        <f>C24</f>
        <v>1.1133999999999999</v>
      </c>
      <c r="D35" s="78">
        <f t="shared" ref="D35:G35" si="3">D24</f>
        <v>0.180475</v>
      </c>
      <c r="E35" s="78">
        <f t="shared" si="3"/>
        <v>0.55699900000000002</v>
      </c>
      <c r="F35" s="78">
        <f t="shared" si="3"/>
        <v>0.45619999999999999</v>
      </c>
      <c r="G35" s="78">
        <f t="shared" si="3"/>
        <v>5.8799999999999998E-2</v>
      </c>
    </row>
    <row r="36" spans="1:8" ht="12.75" customHeight="1" thickBot="1" x14ac:dyDescent="0.25">
      <c r="B36" s="17" t="s">
        <v>12</v>
      </c>
      <c r="C36" s="24">
        <f t="shared" ref="C36:F36" si="4">(C34*C35)/100</f>
        <v>1391.75</v>
      </c>
      <c r="D36" s="24">
        <f t="shared" si="4"/>
        <v>360.95</v>
      </c>
      <c r="E36" s="24">
        <f t="shared" si="4"/>
        <v>891.19839999999999</v>
      </c>
      <c r="F36" s="24">
        <f t="shared" si="4"/>
        <v>729.92</v>
      </c>
      <c r="G36" s="24">
        <f>(G34*G35)/100</f>
        <v>92.316000000000003</v>
      </c>
      <c r="H36" s="18">
        <f>SUM(C36:G36)</f>
        <v>3466.1343999999999</v>
      </c>
    </row>
    <row r="37" spans="1:8" ht="12.75" customHeight="1" thickBot="1" x14ac:dyDescent="0.25">
      <c r="G37" s="19" t="s">
        <v>17</v>
      </c>
      <c r="H37" s="20">
        <f>H36-D36</f>
        <v>3105.1844000000001</v>
      </c>
    </row>
    <row r="39" spans="1:8" ht="12.75" customHeight="1" thickBot="1" x14ac:dyDescent="0.25">
      <c r="B39" s="3" t="s">
        <v>5</v>
      </c>
      <c r="C39" s="78">
        <f>C24</f>
        <v>1.1133999999999999</v>
      </c>
      <c r="D39" s="78">
        <f t="shared" ref="D39:G39" si="5">D24</f>
        <v>0.180475</v>
      </c>
      <c r="E39" s="78">
        <f t="shared" si="5"/>
        <v>0.55699900000000002</v>
      </c>
      <c r="F39" s="78">
        <f t="shared" si="5"/>
        <v>0.45619999999999999</v>
      </c>
      <c r="G39" s="78">
        <f t="shared" si="5"/>
        <v>5.8799999999999998E-2</v>
      </c>
    </row>
    <row r="40" spans="1:8" ht="12.75" customHeight="1" thickBot="1" x14ac:dyDescent="0.25">
      <c r="B40" s="9" t="s">
        <v>14</v>
      </c>
      <c r="C40" s="73">
        <f>(B19*C24)/100</f>
        <v>2226.8000000000002</v>
      </c>
      <c r="D40" s="73">
        <f>(B19*D24)/100</f>
        <v>360.95</v>
      </c>
      <c r="E40" s="73">
        <f>(B19*E24)/100</f>
        <v>1113.998</v>
      </c>
      <c r="F40" s="73">
        <f>(B19*F24)/100</f>
        <v>912.4</v>
      </c>
      <c r="G40" s="73">
        <f>(B19*G24)/100</f>
        <v>117.6</v>
      </c>
      <c r="H40" s="8">
        <f>SUM(C40:G40)</f>
        <v>4731.7480000000005</v>
      </c>
    </row>
    <row r="41" spans="1:8" ht="12.75" customHeight="1" thickBot="1" x14ac:dyDescent="0.25">
      <c r="B41" s="10" t="s">
        <v>15</v>
      </c>
      <c r="G41" s="19" t="s">
        <v>17</v>
      </c>
      <c r="H41" s="20">
        <f>H40-D40</f>
        <v>4370.7980000000007</v>
      </c>
    </row>
    <row r="42" spans="1:8" ht="12.75" customHeight="1" x14ac:dyDescent="0.2">
      <c r="B42" s="12"/>
      <c r="G42" s="75"/>
      <c r="H42" s="76"/>
    </row>
    <row r="43" spans="1:8" ht="12.75" customHeight="1" x14ac:dyDescent="0.2">
      <c r="B43" s="12"/>
      <c r="G43" s="75"/>
      <c r="H43" s="76"/>
    </row>
    <row r="44" spans="1:8" ht="12.75" customHeight="1" x14ac:dyDescent="0.2">
      <c r="B44" s="21" t="s">
        <v>19</v>
      </c>
      <c r="C44" s="74" t="s">
        <v>86</v>
      </c>
      <c r="D44" s="74" t="s">
        <v>90</v>
      </c>
      <c r="E44" s="74" t="s">
        <v>97</v>
      </c>
      <c r="F44" s="74" t="s">
        <v>100</v>
      </c>
      <c r="G44" s="74" t="s">
        <v>103</v>
      </c>
    </row>
    <row r="45" spans="1:8" ht="12.75" customHeight="1" x14ac:dyDescent="0.2">
      <c r="A45" s="31" t="s">
        <v>56</v>
      </c>
      <c r="C45" s="7">
        <v>2.40381</v>
      </c>
      <c r="D45" s="7">
        <v>2.3924500000000002</v>
      </c>
      <c r="E45" s="7">
        <v>2.29813</v>
      </c>
      <c r="F45" s="79">
        <v>2.3283900000000002</v>
      </c>
      <c r="G45" s="79">
        <v>2.3658739999999998</v>
      </c>
    </row>
    <row r="46" spans="1:8" ht="12.75" customHeight="1" x14ac:dyDescent="0.2">
      <c r="A46" s="31" t="s">
        <v>57</v>
      </c>
      <c r="C46" s="7">
        <v>2.2148099999999999</v>
      </c>
      <c r="D46" s="7">
        <v>2.2034500000000001</v>
      </c>
      <c r="E46" s="7">
        <v>2.1091299999999999</v>
      </c>
      <c r="F46" s="7">
        <v>2.1464729999999999</v>
      </c>
      <c r="G46" s="7">
        <v>2.1853989999999999</v>
      </c>
    </row>
    <row r="47" spans="1:8" ht="12.75" customHeight="1" x14ac:dyDescent="0.2">
      <c r="A47" s="7"/>
      <c r="B47" s="31"/>
      <c r="C47" s="7"/>
      <c r="D47" s="23"/>
      <c r="E47" s="7"/>
      <c r="F47" s="7"/>
      <c r="G47" s="7"/>
      <c r="H47" s="7"/>
    </row>
    <row r="48" spans="1:8" ht="12.75" customHeight="1" x14ac:dyDescent="0.2">
      <c r="A48" s="49" t="s">
        <v>62</v>
      </c>
      <c r="B48" s="21" t="s">
        <v>91</v>
      </c>
    </row>
    <row r="49" spans="2:2" ht="12.75" customHeight="1" x14ac:dyDescent="0.2">
      <c r="B49" t="s">
        <v>92</v>
      </c>
    </row>
    <row r="50" spans="2:2" ht="12.75" customHeight="1" x14ac:dyDescent="0.2">
      <c r="B50" s="21" t="s">
        <v>93</v>
      </c>
    </row>
    <row r="51" spans="2:2" ht="12.75" customHeight="1" x14ac:dyDescent="0.2">
      <c r="B51" s="21" t="s">
        <v>94</v>
      </c>
    </row>
    <row r="52" spans="2:2" ht="12.75" customHeight="1" x14ac:dyDescent="0.2">
      <c r="B52" s="21" t="s">
        <v>95</v>
      </c>
    </row>
  </sheetData>
  <phoneticPr fontId="12" type="noConversion"/>
  <pageMargins left="0.7" right="0.7" top="0.43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3487-833A-4ADE-869F-6019CF49CB06}">
  <dimension ref="A10:H52"/>
  <sheetViews>
    <sheetView topLeftCell="A13" zoomScale="110" zoomScaleNormal="110" workbookViewId="0">
      <selection activeCell="B21" sqref="B21"/>
    </sheetView>
  </sheetViews>
  <sheetFormatPr defaultRowHeight="12.75" customHeight="1" x14ac:dyDescent="0.2"/>
  <cols>
    <col min="1" max="1" width="8.7109375" customWidth="1"/>
    <col min="2" max="2" width="14.28515625" customWidth="1"/>
    <col min="3" max="4" width="10.5703125" customWidth="1"/>
    <col min="5" max="5" width="10.85546875" customWidth="1"/>
    <col min="6" max="8" width="10.5703125" customWidth="1"/>
  </cols>
  <sheetData>
    <row r="10" spans="2:7" ht="12.75" customHeight="1" x14ac:dyDescent="0.2">
      <c r="B10" s="11"/>
      <c r="E10" s="12" t="s">
        <v>18</v>
      </c>
    </row>
    <row r="11" spans="2:7" ht="12.75" customHeight="1" x14ac:dyDescent="0.2">
      <c r="B11" s="11"/>
      <c r="E11" s="12" t="s">
        <v>42</v>
      </c>
    </row>
    <row r="12" spans="2:7" ht="12.75" customHeight="1" x14ac:dyDescent="0.2">
      <c r="E12" s="12" t="s">
        <v>43</v>
      </c>
    </row>
    <row r="13" spans="2:7" ht="12.75" customHeight="1" x14ac:dyDescent="0.2">
      <c r="B13" s="7" t="s">
        <v>101</v>
      </c>
      <c r="E13" s="12" t="s">
        <v>44</v>
      </c>
    </row>
    <row r="15" spans="2:7" ht="12.75" customHeight="1" x14ac:dyDescent="0.2">
      <c r="D15" s="7"/>
      <c r="E15" s="12" t="s">
        <v>102</v>
      </c>
      <c r="F15" s="7"/>
      <c r="G15" s="7"/>
    </row>
    <row r="16" spans="2:7" ht="12.75" customHeight="1" x14ac:dyDescent="0.2">
      <c r="D16" s="7"/>
      <c r="E16" s="12"/>
      <c r="F16" s="7"/>
      <c r="G16" s="7"/>
    </row>
    <row r="17" spans="1:8" ht="12.75" customHeight="1" x14ac:dyDescent="0.2">
      <c r="B17" s="12" t="s">
        <v>13</v>
      </c>
      <c r="H17" s="12" t="s">
        <v>8</v>
      </c>
    </row>
    <row r="18" spans="1:8" ht="12.75" customHeight="1" x14ac:dyDescent="0.2">
      <c r="A18" s="12"/>
      <c r="B18" s="1" t="s">
        <v>4</v>
      </c>
      <c r="C18" s="1" t="s">
        <v>0</v>
      </c>
      <c r="D18" s="1" t="s">
        <v>1</v>
      </c>
      <c r="E18" s="1" t="s">
        <v>16</v>
      </c>
      <c r="F18" s="1" t="s">
        <v>2</v>
      </c>
      <c r="G18" s="1" t="s">
        <v>3</v>
      </c>
      <c r="H18" s="1" t="s">
        <v>9</v>
      </c>
    </row>
    <row r="19" spans="1:8" ht="12.75" customHeight="1" x14ac:dyDescent="0.25">
      <c r="A19" s="12" t="s">
        <v>20</v>
      </c>
      <c r="B19" s="13">
        <v>108330</v>
      </c>
      <c r="C19" s="12"/>
      <c r="D19" s="12"/>
      <c r="E19" s="12"/>
      <c r="F19" s="12"/>
      <c r="G19" s="12"/>
      <c r="H19" s="12"/>
    </row>
    <row r="20" spans="1:8" ht="12.75" customHeight="1" x14ac:dyDescent="0.25">
      <c r="A20" s="12" t="s">
        <v>21</v>
      </c>
      <c r="B20" s="13">
        <v>108330</v>
      </c>
      <c r="C20" s="4">
        <f>B20</f>
        <v>108330</v>
      </c>
      <c r="D20" s="4">
        <f>B20</f>
        <v>108330</v>
      </c>
      <c r="E20" s="4">
        <f>B20</f>
        <v>108330</v>
      </c>
      <c r="F20" s="4">
        <f>B20</f>
        <v>108330</v>
      </c>
      <c r="G20" s="4">
        <f>B20</f>
        <v>108330</v>
      </c>
    </row>
    <row r="21" spans="1:8" ht="12.75" customHeight="1" x14ac:dyDescent="0.2">
      <c r="B21" s="2">
        <v>-0.2</v>
      </c>
      <c r="C21" s="4">
        <f>IF(B19*0.2&lt;5000,-5000,B19*-0.2)</f>
        <v>-21666</v>
      </c>
      <c r="D21" s="4"/>
      <c r="E21" s="4">
        <f>IF(B19*0.2&lt;5000,-5000,B19*-0.2)</f>
        <v>-21666</v>
      </c>
      <c r="F21" s="4">
        <f>IF(B19*0.2&lt;5000,-5000,B19*-0.2)</f>
        <v>-21666</v>
      </c>
      <c r="G21" s="4">
        <f>IF(B19*0.2&lt;5000,-5000,B19*-0.2)</f>
        <v>-21666</v>
      </c>
    </row>
    <row r="22" spans="1:8" ht="12.75" customHeight="1" x14ac:dyDescent="0.2">
      <c r="B22" s="3" t="s">
        <v>6</v>
      </c>
      <c r="C22" s="4">
        <v>-25000</v>
      </c>
      <c r="D22" s="4"/>
      <c r="E22" s="4"/>
      <c r="F22" s="4"/>
      <c r="G22" s="4">
        <v>-3000</v>
      </c>
    </row>
    <row r="23" spans="1:8" ht="12.75" customHeight="1" x14ac:dyDescent="0.2">
      <c r="C23" s="4">
        <f>IF(C20+C21+C22&lt;0,0,C20+C21+C22)</f>
        <v>61664</v>
      </c>
      <c r="D23" s="4">
        <f>IF(D20+D21+D22&lt;0,0,D20+D21+D22)</f>
        <v>108330</v>
      </c>
      <c r="E23" s="4">
        <f>IF(E20+E21+E22&lt;0,0,E20+E21+E22)</f>
        <v>86664</v>
      </c>
      <c r="F23" s="4">
        <f>IF(F20+F21+F22&lt;0,0,F20+F21+F22)</f>
        <v>86664</v>
      </c>
      <c r="G23" s="4">
        <f>IF(G20+G21+G22&lt;0,0,G20+G21+G22)</f>
        <v>83664</v>
      </c>
    </row>
    <row r="24" spans="1:8" ht="12.75" customHeight="1" thickBot="1" x14ac:dyDescent="0.25">
      <c r="B24" s="3" t="s">
        <v>5</v>
      </c>
      <c r="C24" s="77">
        <v>1.1164000000000001</v>
      </c>
      <c r="D24" s="77">
        <v>0.181917</v>
      </c>
      <c r="E24" s="77">
        <v>0.520173</v>
      </c>
      <c r="F24" s="77">
        <v>0.4516</v>
      </c>
      <c r="G24" s="78">
        <v>5.8299999999999998E-2</v>
      </c>
    </row>
    <row r="25" spans="1:8" ht="12.75" customHeight="1" thickBot="1" x14ac:dyDescent="0.25">
      <c r="B25" s="80" t="s">
        <v>7</v>
      </c>
      <c r="C25" s="81">
        <f t="shared" ref="C25:F25" si="0">(C23*C24)/100</f>
        <v>688.41689599999995</v>
      </c>
      <c r="D25" s="81">
        <f t="shared" si="0"/>
        <v>197.07068609999999</v>
      </c>
      <c r="E25" s="81">
        <f t="shared" si="0"/>
        <v>450.80272872</v>
      </c>
      <c r="F25" s="81">
        <f t="shared" si="0"/>
        <v>391.37462399999998</v>
      </c>
      <c r="G25" s="81">
        <f>(G23*G24)/100</f>
        <v>48.776111999999991</v>
      </c>
      <c r="H25" s="82">
        <f>SUM(C25:G25)</f>
        <v>1776.4410468199999</v>
      </c>
    </row>
    <row r="26" spans="1:8" ht="12.75" customHeight="1" thickBot="1" x14ac:dyDescent="0.25">
      <c r="G26" s="19" t="s">
        <v>17</v>
      </c>
      <c r="H26" s="20">
        <f>H25-D25</f>
        <v>1579.37036072</v>
      </c>
    </row>
    <row r="27" spans="1:8" ht="12.75" customHeight="1" x14ac:dyDescent="0.2">
      <c r="B27" s="3" t="s">
        <v>6</v>
      </c>
      <c r="C27" s="4">
        <v>-10000</v>
      </c>
      <c r="D27" s="4"/>
      <c r="E27" s="4"/>
      <c r="F27" s="4"/>
      <c r="G27" s="4"/>
    </row>
    <row r="28" spans="1:8" ht="12.75" customHeight="1" x14ac:dyDescent="0.2">
      <c r="B28" s="3" t="s">
        <v>10</v>
      </c>
      <c r="C28" s="4">
        <v>-8000</v>
      </c>
      <c r="D28" s="4">
        <v>-6000</v>
      </c>
      <c r="E28" s="4">
        <v>-12000</v>
      </c>
      <c r="F28" s="4">
        <v>-12000</v>
      </c>
      <c r="G28" s="4">
        <v>-9000</v>
      </c>
    </row>
    <row r="29" spans="1:8" ht="12.75" customHeight="1" x14ac:dyDescent="0.2">
      <c r="B29" s="3"/>
      <c r="C29" s="4">
        <f>IF(C23+C27+C28&lt;0,0,C23+C27+C28)</f>
        <v>43664</v>
      </c>
      <c r="D29" s="4">
        <f>IF(D23+D27+D28&lt;0,0,D23+D27+D28)</f>
        <v>102330</v>
      </c>
      <c r="E29" s="4">
        <f>IF(E23+E27+E28&lt;0,0,E23+E27+E28)</f>
        <v>74664</v>
      </c>
      <c r="F29" s="4">
        <f>IF(F23+F27+F28&lt;0,0,F23+F27+F28)</f>
        <v>74664</v>
      </c>
      <c r="G29" s="4">
        <f>IF(G23+G27+G28&lt;0,0,G23+G27+G28)</f>
        <v>74664</v>
      </c>
      <c r="H29" s="7"/>
    </row>
    <row r="30" spans="1:8" ht="12.75" customHeight="1" thickBot="1" x14ac:dyDescent="0.25">
      <c r="B30" s="3" t="s">
        <v>5</v>
      </c>
      <c r="C30" s="78">
        <f>C24</f>
        <v>1.1164000000000001</v>
      </c>
      <c r="D30" s="78">
        <f t="shared" ref="D30:G30" si="1">D24</f>
        <v>0.181917</v>
      </c>
      <c r="E30" s="78">
        <f t="shared" si="1"/>
        <v>0.520173</v>
      </c>
      <c r="F30" s="78">
        <f t="shared" si="1"/>
        <v>0.4516</v>
      </c>
      <c r="G30" s="78">
        <f t="shared" si="1"/>
        <v>5.8299999999999998E-2</v>
      </c>
    </row>
    <row r="31" spans="1:8" ht="12.75" customHeight="1" thickBot="1" x14ac:dyDescent="0.25">
      <c r="B31" s="15" t="s">
        <v>11</v>
      </c>
      <c r="C31" s="25">
        <f t="shared" ref="C31" si="2">(C29*C30)/100</f>
        <v>487.46489600000001</v>
      </c>
      <c r="D31" s="25">
        <f t="shared" ref="D31" si="3">(D29*D30)/100</f>
        <v>186.15566609999999</v>
      </c>
      <c r="E31" s="25">
        <f t="shared" ref="E31" si="4">(E29*E30)/100</f>
        <v>388.38196872000003</v>
      </c>
      <c r="F31" s="25">
        <f t="shared" ref="F31" si="5">(F29*F30)/100</f>
        <v>337.18262399999998</v>
      </c>
      <c r="G31" s="25">
        <f>(G29*G30)/100</f>
        <v>43.529111999999998</v>
      </c>
      <c r="H31" s="16">
        <f>SUM(C31:G31)</f>
        <v>1442.7142668200001</v>
      </c>
    </row>
    <row r="32" spans="1:8" ht="12.75" customHeight="1" thickBot="1" x14ac:dyDescent="0.25">
      <c r="G32" s="19" t="s">
        <v>17</v>
      </c>
      <c r="H32" s="20">
        <f>H31-D31</f>
        <v>1256.5586007200002</v>
      </c>
    </row>
    <row r="33" spans="1:8" ht="12.75" customHeight="1" x14ac:dyDescent="0.2">
      <c r="B33" s="3" t="s">
        <v>6</v>
      </c>
      <c r="C33" s="4">
        <v>-10000</v>
      </c>
      <c r="D33" s="4"/>
      <c r="E33" s="4"/>
      <c r="F33" s="4"/>
      <c r="G33" s="4"/>
    </row>
    <row r="34" spans="1:8" ht="12.75" customHeight="1" x14ac:dyDescent="0.2">
      <c r="B34" s="3"/>
      <c r="C34" s="4">
        <f>IF(C23+C33&lt;0,0,C23+C33)</f>
        <v>51664</v>
      </c>
      <c r="D34" s="4">
        <f>IF(D23+D33&lt;0,0,D23+D33)</f>
        <v>108330</v>
      </c>
      <c r="E34" s="4">
        <f>IF(E23+E33&lt;0,0,E23+E33)</f>
        <v>86664</v>
      </c>
      <c r="F34" s="4">
        <f>IF(F23+F33&lt;0,0,F23+F33)</f>
        <v>86664</v>
      </c>
      <c r="G34" s="4">
        <f>IF(G23+G33&lt;0,0,G23+G33)</f>
        <v>83664</v>
      </c>
    </row>
    <row r="35" spans="1:8" ht="12.75" customHeight="1" thickBot="1" x14ac:dyDescent="0.25">
      <c r="B35" s="3" t="s">
        <v>5</v>
      </c>
      <c r="C35" s="78">
        <f>C24</f>
        <v>1.1164000000000001</v>
      </c>
      <c r="D35" s="78">
        <f t="shared" ref="D35:G35" si="6">D24</f>
        <v>0.181917</v>
      </c>
      <c r="E35" s="78">
        <f t="shared" si="6"/>
        <v>0.520173</v>
      </c>
      <c r="F35" s="78">
        <f t="shared" si="6"/>
        <v>0.4516</v>
      </c>
      <c r="G35" s="78">
        <f t="shared" si="6"/>
        <v>5.8299999999999998E-2</v>
      </c>
    </row>
    <row r="36" spans="1:8" ht="12.75" customHeight="1" thickBot="1" x14ac:dyDescent="0.25">
      <c r="B36" s="17" t="s">
        <v>12</v>
      </c>
      <c r="C36" s="24">
        <f t="shared" ref="C36" si="7">(C34*C35)/100</f>
        <v>576.77689600000008</v>
      </c>
      <c r="D36" s="24">
        <f t="shared" ref="D36" si="8">(D34*D35)/100</f>
        <v>197.07068609999999</v>
      </c>
      <c r="E36" s="24">
        <f t="shared" ref="E36" si="9">(E34*E35)/100</f>
        <v>450.80272872</v>
      </c>
      <c r="F36" s="24">
        <f t="shared" ref="F36" si="10">(F34*F35)/100</f>
        <v>391.37462399999998</v>
      </c>
      <c r="G36" s="24">
        <f>(G34*G35)/100</f>
        <v>48.776111999999991</v>
      </c>
      <c r="H36" s="18">
        <f>SUM(C36:G36)</f>
        <v>1664.80104682</v>
      </c>
    </row>
    <row r="37" spans="1:8" ht="12.75" customHeight="1" thickBot="1" x14ac:dyDescent="0.25">
      <c r="G37" s="19" t="s">
        <v>17</v>
      </c>
      <c r="H37" s="20">
        <f>H36-D36</f>
        <v>1467.7303607200001</v>
      </c>
    </row>
    <row r="39" spans="1:8" ht="12.75" customHeight="1" thickBot="1" x14ac:dyDescent="0.25">
      <c r="B39" s="3" t="s">
        <v>5</v>
      </c>
      <c r="C39" s="78">
        <f>C24</f>
        <v>1.1164000000000001</v>
      </c>
      <c r="D39" s="78">
        <f t="shared" ref="D39:G39" si="11">D24</f>
        <v>0.181917</v>
      </c>
      <c r="E39" s="78">
        <f t="shared" si="11"/>
        <v>0.520173</v>
      </c>
      <c r="F39" s="78">
        <f t="shared" si="11"/>
        <v>0.4516</v>
      </c>
      <c r="G39" s="78">
        <f t="shared" si="11"/>
        <v>5.8299999999999998E-2</v>
      </c>
    </row>
    <row r="40" spans="1:8" ht="12.75" customHeight="1" thickBot="1" x14ac:dyDescent="0.25">
      <c r="B40" s="9" t="s">
        <v>14</v>
      </c>
      <c r="C40" s="73">
        <f>(B19*C24)/100</f>
        <v>1209.3961200000001</v>
      </c>
      <c r="D40" s="73">
        <f>(B19*D24)/100</f>
        <v>197.07068609999999</v>
      </c>
      <c r="E40" s="73">
        <f>(B19*E24)/100</f>
        <v>563.50341090000006</v>
      </c>
      <c r="F40" s="73">
        <f>(B19*F24)/100</f>
        <v>489.21827999999999</v>
      </c>
      <c r="G40" s="73">
        <f>(B19*G24)/100</f>
        <v>63.156390000000002</v>
      </c>
      <c r="H40" s="8">
        <f>SUM(C40:G40)</f>
        <v>2522.3448870000002</v>
      </c>
    </row>
    <row r="41" spans="1:8" ht="12.75" customHeight="1" thickBot="1" x14ac:dyDescent="0.25">
      <c r="B41" s="10" t="s">
        <v>15</v>
      </c>
      <c r="G41" s="19" t="s">
        <v>17</v>
      </c>
      <c r="H41" s="20">
        <f>H40-D40</f>
        <v>2325.2742009000003</v>
      </c>
    </row>
    <row r="42" spans="1:8" ht="12.75" customHeight="1" x14ac:dyDescent="0.2">
      <c r="B42" s="12"/>
      <c r="G42" s="75"/>
      <c r="H42" s="76"/>
    </row>
    <row r="43" spans="1:8" ht="12.75" customHeight="1" x14ac:dyDescent="0.2">
      <c r="B43" s="12"/>
      <c r="G43" s="75"/>
      <c r="H43" s="76"/>
    </row>
    <row r="44" spans="1:8" ht="12.75" customHeight="1" x14ac:dyDescent="0.2">
      <c r="B44" s="21" t="s">
        <v>19</v>
      </c>
      <c r="C44" s="74" t="s">
        <v>89</v>
      </c>
      <c r="D44" s="74" t="s">
        <v>86</v>
      </c>
      <c r="E44" s="74" t="s">
        <v>90</v>
      </c>
      <c r="F44" s="74" t="s">
        <v>97</v>
      </c>
      <c r="G44" s="74" t="s">
        <v>100</v>
      </c>
    </row>
    <row r="45" spans="1:8" ht="12.75" customHeight="1" x14ac:dyDescent="0.2">
      <c r="A45" s="31" t="s">
        <v>56</v>
      </c>
      <c r="C45" s="23">
        <v>2.4962200000000001</v>
      </c>
      <c r="D45" s="7">
        <v>2.40381</v>
      </c>
      <c r="E45" s="7">
        <v>2.3924500000000002</v>
      </c>
      <c r="F45" s="7">
        <v>2.29813</v>
      </c>
      <c r="G45" s="79">
        <v>2.3283900000000002</v>
      </c>
    </row>
    <row r="46" spans="1:8" ht="12.75" customHeight="1" x14ac:dyDescent="0.2">
      <c r="A46" s="31" t="s">
        <v>57</v>
      </c>
      <c r="C46" s="23">
        <v>2.30722</v>
      </c>
      <c r="D46" s="7">
        <v>2.2148099999999999</v>
      </c>
      <c r="E46" s="7">
        <v>2.2034500000000001</v>
      </c>
      <c r="F46" s="7">
        <v>2.1091299999999999</v>
      </c>
      <c r="G46" s="7">
        <v>2.1464729999999999</v>
      </c>
    </row>
    <row r="47" spans="1:8" ht="12.75" customHeight="1" x14ac:dyDescent="0.2">
      <c r="A47" s="7"/>
      <c r="B47" s="31"/>
      <c r="C47" s="7"/>
      <c r="D47" s="23"/>
      <c r="E47" s="7"/>
      <c r="F47" s="7"/>
      <c r="G47" s="7"/>
      <c r="H47" s="7"/>
    </row>
    <row r="48" spans="1:8" ht="12.75" customHeight="1" x14ac:dyDescent="0.2">
      <c r="A48" s="49" t="s">
        <v>62</v>
      </c>
      <c r="B48" s="21" t="s">
        <v>91</v>
      </c>
    </row>
    <row r="49" spans="2:2" ht="12.75" customHeight="1" x14ac:dyDescent="0.2">
      <c r="B49" t="s">
        <v>92</v>
      </c>
    </row>
    <row r="50" spans="2:2" ht="12.75" customHeight="1" x14ac:dyDescent="0.2">
      <c r="B50" s="21" t="s">
        <v>93</v>
      </c>
    </row>
    <row r="51" spans="2:2" ht="12.75" customHeight="1" x14ac:dyDescent="0.2">
      <c r="B51" s="21" t="s">
        <v>94</v>
      </c>
    </row>
    <row r="52" spans="2:2" ht="12.75" customHeight="1" x14ac:dyDescent="0.2">
      <c r="B52" s="21" t="s">
        <v>95</v>
      </c>
    </row>
  </sheetData>
  <pageMargins left="0.7" right="0.7" top="0.43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E9280-79B7-456F-BDF3-461BE9B1F7D8}">
  <dimension ref="A1:H42"/>
  <sheetViews>
    <sheetView topLeftCell="A8" zoomScale="110" zoomScaleNormal="110" workbookViewId="0">
      <selection sqref="A1:H33"/>
    </sheetView>
  </sheetViews>
  <sheetFormatPr defaultRowHeight="12.75" customHeight="1" x14ac:dyDescent="0.2"/>
  <cols>
    <col min="1" max="1" width="8.7109375" customWidth="1"/>
    <col min="2" max="2" width="12" customWidth="1"/>
    <col min="3" max="8" width="10.5703125" customWidth="1"/>
  </cols>
  <sheetData>
    <row r="1" spans="1:8" ht="12.75" customHeight="1" x14ac:dyDescent="0.2">
      <c r="B1" s="11"/>
      <c r="E1" s="12" t="s">
        <v>18</v>
      </c>
    </row>
    <row r="2" spans="1:8" ht="12.75" customHeight="1" x14ac:dyDescent="0.2">
      <c r="B2" s="11"/>
      <c r="E2" s="12" t="s">
        <v>42</v>
      </c>
    </row>
    <row r="3" spans="1:8" ht="12.75" customHeight="1" x14ac:dyDescent="0.2">
      <c r="E3" s="12" t="s">
        <v>43</v>
      </c>
    </row>
    <row r="4" spans="1:8" ht="12.75" customHeight="1" x14ac:dyDescent="0.2">
      <c r="B4" s="7" t="s">
        <v>96</v>
      </c>
      <c r="E4" s="12" t="s">
        <v>44</v>
      </c>
    </row>
    <row r="6" spans="1:8" ht="12.75" customHeight="1" x14ac:dyDescent="0.2">
      <c r="D6" s="7"/>
      <c r="E6" s="12" t="s">
        <v>99</v>
      </c>
      <c r="F6" s="7"/>
      <c r="G6" s="7"/>
    </row>
    <row r="7" spans="1:8" ht="12.75" customHeight="1" x14ac:dyDescent="0.2">
      <c r="D7" s="7"/>
      <c r="E7" s="12"/>
      <c r="F7" s="7"/>
      <c r="G7" s="7"/>
    </row>
    <row r="8" spans="1:8" ht="12.75" customHeight="1" x14ac:dyDescent="0.2">
      <c r="B8" s="12" t="s">
        <v>13</v>
      </c>
      <c r="H8" s="12" t="s">
        <v>8</v>
      </c>
    </row>
    <row r="9" spans="1:8" ht="12.75" customHeight="1" x14ac:dyDescent="0.2">
      <c r="A9" s="12"/>
      <c r="B9" s="1" t="s">
        <v>4</v>
      </c>
      <c r="C9" s="1" t="s">
        <v>0</v>
      </c>
      <c r="D9" s="1" t="s">
        <v>1</v>
      </c>
      <c r="E9" s="1" t="s">
        <v>16</v>
      </c>
      <c r="F9" s="1" t="s">
        <v>2</v>
      </c>
      <c r="G9" s="1" t="s">
        <v>3</v>
      </c>
      <c r="H9" s="1" t="s">
        <v>9</v>
      </c>
    </row>
    <row r="10" spans="1:8" ht="12.75" customHeight="1" x14ac:dyDescent="0.25">
      <c r="A10" s="12" t="s">
        <v>20</v>
      </c>
      <c r="B10" s="13">
        <v>1552</v>
      </c>
      <c r="C10" s="12"/>
      <c r="D10" s="12"/>
      <c r="E10" s="12"/>
      <c r="F10" s="12"/>
      <c r="G10" s="12"/>
      <c r="H10" s="12"/>
    </row>
    <row r="11" spans="1:8" ht="12.75" customHeight="1" x14ac:dyDescent="0.25">
      <c r="A11" s="12" t="s">
        <v>21</v>
      </c>
      <c r="B11" s="13">
        <v>1552</v>
      </c>
      <c r="C11" s="4">
        <f>B11</f>
        <v>1552</v>
      </c>
      <c r="D11" s="4">
        <f>B11</f>
        <v>1552</v>
      </c>
      <c r="E11" s="4">
        <f>B11</f>
        <v>1552</v>
      </c>
      <c r="F11" s="4">
        <f>B11</f>
        <v>1552</v>
      </c>
      <c r="G11" s="4">
        <f>B11</f>
        <v>1552</v>
      </c>
    </row>
    <row r="12" spans="1:8" ht="12.75" customHeight="1" x14ac:dyDescent="0.2">
      <c r="B12" s="2">
        <v>-0.2</v>
      </c>
      <c r="C12" s="4">
        <f>IF(B10*0.2&lt;5000,-5000,B10*-0.2)</f>
        <v>-5000</v>
      </c>
      <c r="D12" s="4"/>
      <c r="E12" s="4">
        <f>IF(B10*0.2&lt;5000,-5000,B10*-0.2)</f>
        <v>-5000</v>
      </c>
      <c r="F12" s="4">
        <f>IF(B10*0.2&lt;5000,-5000,B10*-0.2)</f>
        <v>-5000</v>
      </c>
      <c r="G12" s="4">
        <f>IF(B10*0.2&lt;5000,-5000,B10*-0.2)</f>
        <v>-5000</v>
      </c>
    </row>
    <row r="13" spans="1:8" ht="12.75" customHeight="1" x14ac:dyDescent="0.2">
      <c r="B13" s="3" t="s">
        <v>6</v>
      </c>
      <c r="C13" s="4">
        <v>-25000</v>
      </c>
      <c r="D13" s="4"/>
      <c r="E13" s="4"/>
      <c r="F13" s="4"/>
      <c r="G13" s="4">
        <v>-3000</v>
      </c>
    </row>
    <row r="14" spans="1:8" ht="12.75" customHeight="1" x14ac:dyDescent="0.2">
      <c r="C14" s="4">
        <f>IF(C11+C12+C13&lt;0,0,C11+C12+C13)</f>
        <v>0</v>
      </c>
      <c r="D14" s="4">
        <f>IF(D11+D12+D13&lt;0,0,D11+D12+D13)</f>
        <v>1552</v>
      </c>
      <c r="E14" s="4">
        <f>IF(E11+E12+E13&lt;0,0,E11+E12+E13)</f>
        <v>0</v>
      </c>
      <c r="F14" s="4">
        <f>IF(F11+F12+F13&lt;0,0,F11+F12+F13)</f>
        <v>0</v>
      </c>
      <c r="G14" s="4">
        <f>IF(G11+G12+G13&lt;0,0,G11+G12+G13)</f>
        <v>0</v>
      </c>
    </row>
    <row r="15" spans="1:8" ht="12.75" customHeight="1" thickBot="1" x14ac:dyDescent="0.25">
      <c r="B15" s="3" t="s">
        <v>5</v>
      </c>
      <c r="C15" s="5">
        <v>1.1299999999999999E-2</v>
      </c>
      <c r="D15" s="5">
        <v>1.89E-3</v>
      </c>
      <c r="E15" s="5">
        <v>4.6922999999999999E-3</v>
      </c>
      <c r="F15" s="5">
        <v>4.5149999999999999E-3</v>
      </c>
      <c r="G15" s="5">
        <v>5.8399999999999999E-4</v>
      </c>
    </row>
    <row r="16" spans="1:8" ht="12.75" customHeight="1" thickBot="1" x14ac:dyDescent="0.25">
      <c r="B16" s="14" t="s">
        <v>7</v>
      </c>
      <c r="C16" s="47">
        <f>C14*C15</f>
        <v>0</v>
      </c>
      <c r="D16" s="47">
        <f>D14*D15</f>
        <v>2.9332799999999999</v>
      </c>
      <c r="E16" s="47">
        <f>E14*E15</f>
        <v>0</v>
      </c>
      <c r="F16" s="47">
        <f>F14*F15</f>
        <v>0</v>
      </c>
      <c r="G16" s="47">
        <f>G14*G15</f>
        <v>0</v>
      </c>
      <c r="H16" s="48">
        <f>SUM(C16:G16)</f>
        <v>2.9332799999999999</v>
      </c>
    </row>
    <row r="17" spans="2:8" ht="12.75" customHeight="1" thickBot="1" x14ac:dyDescent="0.25">
      <c r="G17" s="19" t="s">
        <v>17</v>
      </c>
      <c r="H17" s="20">
        <f>H16-D16</f>
        <v>0</v>
      </c>
    </row>
    <row r="18" spans="2:8" ht="12.75" customHeight="1" x14ac:dyDescent="0.2">
      <c r="B18" s="3" t="s">
        <v>6</v>
      </c>
      <c r="C18" s="4">
        <v>-10000</v>
      </c>
      <c r="D18" s="4"/>
      <c r="E18" s="4"/>
      <c r="F18" s="4"/>
      <c r="G18" s="4"/>
    </row>
    <row r="19" spans="2:8" ht="12.75" customHeight="1" x14ac:dyDescent="0.2">
      <c r="B19" s="3" t="s">
        <v>10</v>
      </c>
      <c r="C19" s="4">
        <v>-8000</v>
      </c>
      <c r="D19" s="4">
        <v>-6000</v>
      </c>
      <c r="E19" s="4">
        <v>-12000</v>
      </c>
      <c r="F19" s="4">
        <v>-12000</v>
      </c>
      <c r="G19" s="4">
        <v>-9000</v>
      </c>
    </row>
    <row r="20" spans="2:8" ht="12.75" customHeight="1" x14ac:dyDescent="0.2">
      <c r="B20" s="3"/>
      <c r="C20" s="4">
        <f>IF(C14+C18+C19&lt;0,0,C14+C18+C19)</f>
        <v>0</v>
      </c>
      <c r="D20" s="4">
        <f>IF(D14+D18+D19&lt;0,0,D14+D18+D19)</f>
        <v>0</v>
      </c>
      <c r="E20" s="4">
        <f>IF(E14+E18+E19&lt;0,0,E14+E18+E19)</f>
        <v>0</v>
      </c>
      <c r="F20" s="4">
        <f>IF(F14+F18+F19&lt;0,0,F14+F18+F19)</f>
        <v>0</v>
      </c>
      <c r="G20" s="4">
        <f>IF(G14+G18+G19&lt;0,0,G14+G18+G19)</f>
        <v>0</v>
      </c>
      <c r="H20" s="7"/>
    </row>
    <row r="21" spans="2:8" ht="12.75" customHeight="1" thickBot="1" x14ac:dyDescent="0.25">
      <c r="B21" s="3" t="s">
        <v>5</v>
      </c>
      <c r="C21" s="5">
        <f>C15</f>
        <v>1.1299999999999999E-2</v>
      </c>
      <c r="D21" s="5">
        <f>D15</f>
        <v>1.89E-3</v>
      </c>
      <c r="E21" s="5">
        <f>E15</f>
        <v>4.6922999999999999E-3</v>
      </c>
      <c r="F21" s="5">
        <f>F15</f>
        <v>4.5149999999999999E-3</v>
      </c>
      <c r="G21" s="5">
        <f>G15</f>
        <v>5.8399999999999999E-4</v>
      </c>
    </row>
    <row r="22" spans="2:8" ht="12.75" customHeight="1" thickBot="1" x14ac:dyDescent="0.25">
      <c r="B22" s="15" t="s">
        <v>11</v>
      </c>
      <c r="C22" s="25">
        <f>C20*C21</f>
        <v>0</v>
      </c>
      <c r="D22" s="25">
        <f>D20*D21</f>
        <v>0</v>
      </c>
      <c r="E22" s="25">
        <f>E20*E21</f>
        <v>0</v>
      </c>
      <c r="F22" s="25">
        <f>F20*F21</f>
        <v>0</v>
      </c>
      <c r="G22" s="25">
        <f>G20*G21</f>
        <v>0</v>
      </c>
      <c r="H22" s="16">
        <f>SUM(C22:G22)</f>
        <v>0</v>
      </c>
    </row>
    <row r="23" spans="2:8" ht="12.75" customHeight="1" thickBot="1" x14ac:dyDescent="0.25">
      <c r="G23" s="19" t="s">
        <v>17</v>
      </c>
      <c r="H23" s="20">
        <f>H22-D22</f>
        <v>0</v>
      </c>
    </row>
    <row r="24" spans="2:8" ht="12.75" customHeight="1" x14ac:dyDescent="0.2">
      <c r="B24" s="3" t="s">
        <v>6</v>
      </c>
      <c r="C24" s="4">
        <v>-10000</v>
      </c>
      <c r="D24" s="4"/>
      <c r="E24" s="4"/>
      <c r="F24" s="4"/>
      <c r="G24" s="4"/>
    </row>
    <row r="25" spans="2:8" ht="12.75" customHeight="1" x14ac:dyDescent="0.2">
      <c r="B25" s="3"/>
      <c r="C25" s="4">
        <f>IF(C14+C24&lt;0,0,C14+C24)</f>
        <v>0</v>
      </c>
      <c r="D25" s="4">
        <f>IF(D14+D24&lt;0,0,D14+D24)</f>
        <v>1552</v>
      </c>
      <c r="E25" s="4">
        <f>IF(E14+E24&lt;0,0,E14+E24)</f>
        <v>0</v>
      </c>
      <c r="F25" s="4">
        <f>IF(F14+F24&lt;0,0,F14+F24)</f>
        <v>0</v>
      </c>
      <c r="G25" s="4">
        <f>IF(G14+G24&lt;0,0,G14+G24)</f>
        <v>0</v>
      </c>
    </row>
    <row r="26" spans="2:8" ht="12.75" customHeight="1" thickBot="1" x14ac:dyDescent="0.25">
      <c r="B26" s="3" t="s">
        <v>5</v>
      </c>
      <c r="C26" s="5">
        <f>C15</f>
        <v>1.1299999999999999E-2</v>
      </c>
      <c r="D26" s="5">
        <f>D15</f>
        <v>1.89E-3</v>
      </c>
      <c r="E26" s="5">
        <f>E15</f>
        <v>4.6922999999999999E-3</v>
      </c>
      <c r="F26" s="5">
        <f>F15</f>
        <v>4.5149999999999999E-3</v>
      </c>
      <c r="G26" s="5">
        <f>G15</f>
        <v>5.8399999999999999E-4</v>
      </c>
    </row>
    <row r="27" spans="2:8" ht="12.75" customHeight="1" thickBot="1" x14ac:dyDescent="0.25">
      <c r="B27" s="17" t="s">
        <v>12</v>
      </c>
      <c r="C27" s="24">
        <f>C25*C26</f>
        <v>0</v>
      </c>
      <c r="D27" s="24">
        <f>D25*D26</f>
        <v>2.9332799999999999</v>
      </c>
      <c r="E27" s="24">
        <f>E25*E26</f>
        <v>0</v>
      </c>
      <c r="F27" s="24">
        <f>F25*F26</f>
        <v>0</v>
      </c>
      <c r="G27" s="24">
        <f>G25*G26</f>
        <v>0</v>
      </c>
      <c r="H27" s="18">
        <f>SUM(C27:G27)</f>
        <v>2.9332799999999999</v>
      </c>
    </row>
    <row r="28" spans="2:8" ht="12.75" customHeight="1" thickBot="1" x14ac:dyDescent="0.25">
      <c r="G28" s="19" t="s">
        <v>17</v>
      </c>
      <c r="H28" s="20">
        <f>H27-D27</f>
        <v>0</v>
      </c>
    </row>
    <row r="30" spans="2:8" ht="12.75" customHeight="1" thickBot="1" x14ac:dyDescent="0.25">
      <c r="B30" s="3" t="s">
        <v>5</v>
      </c>
      <c r="C30" s="5">
        <f>C15</f>
        <v>1.1299999999999999E-2</v>
      </c>
      <c r="D30" s="5">
        <f>D15</f>
        <v>1.89E-3</v>
      </c>
      <c r="E30" s="5">
        <f>E15</f>
        <v>4.6922999999999999E-3</v>
      </c>
      <c r="F30" s="5">
        <f>F15</f>
        <v>4.5149999999999999E-3</v>
      </c>
      <c r="G30" s="5">
        <f>G15</f>
        <v>5.8399999999999999E-4</v>
      </c>
    </row>
    <row r="31" spans="2:8" ht="12.75" customHeight="1" thickBot="1" x14ac:dyDescent="0.25">
      <c r="B31" s="9" t="s">
        <v>14</v>
      </c>
      <c r="C31" s="73">
        <f>B11*C15</f>
        <v>17.537599999999998</v>
      </c>
      <c r="D31" s="73">
        <f>B11*D15</f>
        <v>2.9332799999999999</v>
      </c>
      <c r="E31" s="73">
        <f>B11*E15</f>
        <v>7.2824495999999996</v>
      </c>
      <c r="F31" s="73">
        <f>B11*F15</f>
        <v>7.0072799999999997</v>
      </c>
      <c r="G31" s="73">
        <f>B11*G15</f>
        <v>0.90636799999999995</v>
      </c>
      <c r="H31" s="8">
        <f>SUM(C31:G31)</f>
        <v>35.666977599999996</v>
      </c>
    </row>
    <row r="32" spans="2:8" ht="12.75" customHeight="1" thickBot="1" x14ac:dyDescent="0.25">
      <c r="B32" s="10" t="s">
        <v>15</v>
      </c>
      <c r="G32" s="19" t="s">
        <v>17</v>
      </c>
      <c r="H32" s="20">
        <f>H31-D31</f>
        <v>32.733697599999999</v>
      </c>
    </row>
    <row r="33" spans="1:8" ht="12.75" customHeight="1" x14ac:dyDescent="0.2">
      <c r="B33" s="12"/>
      <c r="G33" s="75"/>
      <c r="H33" s="76"/>
    </row>
    <row r="34" spans="1:8" ht="12.75" customHeight="1" x14ac:dyDescent="0.2">
      <c r="B34" s="12"/>
      <c r="G34" s="75"/>
      <c r="H34" s="76"/>
    </row>
    <row r="35" spans="1:8" ht="12.75" customHeight="1" x14ac:dyDescent="0.2">
      <c r="B35" s="21" t="s">
        <v>19</v>
      </c>
      <c r="D35" s="74" t="s">
        <v>89</v>
      </c>
      <c r="E35" s="74" t="s">
        <v>86</v>
      </c>
      <c r="F35" s="74" t="s">
        <v>90</v>
      </c>
      <c r="G35" s="74" t="s">
        <v>97</v>
      </c>
    </row>
    <row r="36" spans="1:8" ht="12.75" customHeight="1" x14ac:dyDescent="0.2">
      <c r="A36" s="7"/>
      <c r="B36" s="31" t="s">
        <v>56</v>
      </c>
      <c r="C36" s="7"/>
      <c r="D36" s="23">
        <v>2.4962200000000001</v>
      </c>
      <c r="E36" s="7">
        <v>2.40381</v>
      </c>
      <c r="F36" s="7">
        <v>2.3924500000000002</v>
      </c>
      <c r="G36" s="7">
        <v>2.29813</v>
      </c>
      <c r="H36" s="7" t="s">
        <v>19</v>
      </c>
    </row>
    <row r="37" spans="1:8" ht="12.75" customHeight="1" x14ac:dyDescent="0.2">
      <c r="A37" s="7"/>
      <c r="B37" s="31" t="s">
        <v>57</v>
      </c>
      <c r="C37" s="7"/>
      <c r="D37" s="23">
        <v>2.30722</v>
      </c>
      <c r="E37" s="7">
        <v>2.2148099999999999</v>
      </c>
      <c r="F37" s="7">
        <v>2.2034500000000001</v>
      </c>
      <c r="G37" s="7">
        <v>2.1091299999999999</v>
      </c>
      <c r="H37" s="7" t="s">
        <v>19</v>
      </c>
    </row>
    <row r="38" spans="1:8" ht="12.75" customHeight="1" x14ac:dyDescent="0.2">
      <c r="A38" s="49" t="s">
        <v>62</v>
      </c>
      <c r="B38" s="21" t="s">
        <v>91</v>
      </c>
    </row>
    <row r="39" spans="1:8" ht="12.75" customHeight="1" x14ac:dyDescent="0.2">
      <c r="B39" t="s">
        <v>92</v>
      </c>
    </row>
    <row r="40" spans="1:8" ht="12.75" customHeight="1" x14ac:dyDescent="0.2">
      <c r="B40" s="21" t="s">
        <v>93</v>
      </c>
    </row>
    <row r="41" spans="1:8" ht="12.75" customHeight="1" x14ac:dyDescent="0.2">
      <c r="B41" s="21" t="s">
        <v>94</v>
      </c>
    </row>
    <row r="42" spans="1:8" ht="12.75" customHeight="1" x14ac:dyDescent="0.2">
      <c r="B42" s="21" t="s">
        <v>95</v>
      </c>
    </row>
  </sheetData>
  <phoneticPr fontId="12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4D45-DAF2-4B56-8A3D-7EA875DA8C40}">
  <dimension ref="A1:H42"/>
  <sheetViews>
    <sheetView zoomScale="110" zoomScaleNormal="110" workbookViewId="0">
      <selection activeCell="E7" sqref="E7"/>
    </sheetView>
  </sheetViews>
  <sheetFormatPr defaultRowHeight="12.75" customHeight="1" x14ac:dyDescent="0.2"/>
  <cols>
    <col min="1" max="1" width="8.7109375" customWidth="1"/>
    <col min="2" max="2" width="12" customWidth="1"/>
    <col min="3" max="8" width="10.5703125" customWidth="1"/>
  </cols>
  <sheetData>
    <row r="1" spans="1:8" ht="12.75" customHeight="1" x14ac:dyDescent="0.2">
      <c r="B1" s="11"/>
      <c r="E1" s="12" t="s">
        <v>18</v>
      </c>
    </row>
    <row r="2" spans="1:8" ht="12.75" customHeight="1" x14ac:dyDescent="0.2">
      <c r="B2" s="11"/>
      <c r="E2" s="12" t="s">
        <v>42</v>
      </c>
    </row>
    <row r="3" spans="1:8" ht="12.75" customHeight="1" x14ac:dyDescent="0.2">
      <c r="E3" s="12" t="s">
        <v>43</v>
      </c>
    </row>
    <row r="4" spans="1:8" ht="12.75" customHeight="1" x14ac:dyDescent="0.2">
      <c r="B4" s="7" t="s">
        <v>96</v>
      </c>
      <c r="E4" s="12" t="s">
        <v>44</v>
      </c>
    </row>
    <row r="6" spans="1:8" ht="12.75" customHeight="1" x14ac:dyDescent="0.2">
      <c r="D6" s="7"/>
      <c r="E6" s="12" t="s">
        <v>98</v>
      </c>
      <c r="F6" s="7"/>
      <c r="G6" s="7"/>
    </row>
    <row r="7" spans="1:8" ht="12.75" customHeight="1" x14ac:dyDescent="0.2">
      <c r="D7" s="7"/>
      <c r="E7" s="12"/>
      <c r="F7" s="7"/>
      <c r="G7" s="7"/>
    </row>
    <row r="8" spans="1:8" ht="12.75" customHeight="1" x14ac:dyDescent="0.2">
      <c r="B8" s="12" t="s">
        <v>13</v>
      </c>
      <c r="H8" s="12" t="s">
        <v>8</v>
      </c>
    </row>
    <row r="9" spans="1:8" ht="12.75" customHeight="1" x14ac:dyDescent="0.2">
      <c r="A9" s="12"/>
      <c r="B9" s="1" t="s">
        <v>4</v>
      </c>
      <c r="C9" s="1" t="s">
        <v>0</v>
      </c>
      <c r="D9" s="1" t="s">
        <v>1</v>
      </c>
      <c r="E9" s="1" t="s">
        <v>16</v>
      </c>
      <c r="F9" s="1" t="s">
        <v>2</v>
      </c>
      <c r="G9" s="1" t="s">
        <v>3</v>
      </c>
      <c r="H9" s="1" t="s">
        <v>9</v>
      </c>
    </row>
    <row r="10" spans="1:8" ht="12.75" customHeight="1" x14ac:dyDescent="0.25">
      <c r="A10" s="12" t="s">
        <v>20</v>
      </c>
      <c r="B10" s="13">
        <v>410000</v>
      </c>
      <c r="C10" s="12"/>
      <c r="D10" s="12"/>
      <c r="E10" s="12"/>
      <c r="F10" s="12"/>
      <c r="G10" s="12"/>
      <c r="H10" s="12"/>
    </row>
    <row r="11" spans="1:8" ht="12.75" customHeight="1" x14ac:dyDescent="0.25">
      <c r="A11" s="12" t="s">
        <v>21</v>
      </c>
      <c r="B11" s="13">
        <v>410000</v>
      </c>
      <c r="C11" s="4">
        <f>B11</f>
        <v>410000</v>
      </c>
      <c r="D11" s="4">
        <f>B11</f>
        <v>410000</v>
      </c>
      <c r="E11" s="4">
        <f>B11</f>
        <v>410000</v>
      </c>
      <c r="F11" s="4">
        <f>B11</f>
        <v>410000</v>
      </c>
      <c r="G11" s="4">
        <f>B11</f>
        <v>410000</v>
      </c>
    </row>
    <row r="12" spans="1:8" ht="12.75" customHeight="1" x14ac:dyDescent="0.2">
      <c r="B12" s="2">
        <v>-0.2</v>
      </c>
      <c r="C12" s="4">
        <f>IF(B10*0.2&lt;5000,-5000,B10*-0.2)</f>
        <v>-82000</v>
      </c>
      <c r="D12" s="4"/>
      <c r="E12" s="4">
        <f>IF(B10*0.2&lt;5000,-5000,B10*-0.2)</f>
        <v>-82000</v>
      </c>
      <c r="F12" s="4">
        <f>IF(B10*0.2&lt;5000,-5000,B10*-0.2)</f>
        <v>-82000</v>
      </c>
      <c r="G12" s="4">
        <f>IF(B10*0.2&lt;5000,-5000,B10*-0.2)</f>
        <v>-82000</v>
      </c>
    </row>
    <row r="13" spans="1:8" ht="12.75" customHeight="1" x14ac:dyDescent="0.2">
      <c r="B13" s="3" t="s">
        <v>6</v>
      </c>
      <c r="C13" s="4">
        <v>-25000</v>
      </c>
      <c r="D13" s="4"/>
      <c r="E13" s="4"/>
      <c r="F13" s="4"/>
      <c r="G13" s="4">
        <v>-3000</v>
      </c>
    </row>
    <row r="14" spans="1:8" ht="12.75" customHeight="1" x14ac:dyDescent="0.2">
      <c r="C14" s="4">
        <f>IF(C11+C12+C13&lt;0,0,C11+C12+C13)</f>
        <v>303000</v>
      </c>
      <c r="D14" s="4">
        <f>IF(D11+D12+D13&lt;0,0,D11+D12+D13)</f>
        <v>410000</v>
      </c>
      <c r="E14" s="4">
        <f>IF(E11+E12+E13&lt;0,0,E11+E12+E13)</f>
        <v>328000</v>
      </c>
      <c r="F14" s="4">
        <f>IF(F11+F12+F13&lt;0,0,F11+F12+F13)</f>
        <v>328000</v>
      </c>
      <c r="G14" s="4">
        <f>IF(G11+G12+G13&lt;0,0,G11+G12+G13)</f>
        <v>325000</v>
      </c>
    </row>
    <row r="15" spans="1:8" ht="12.75" customHeight="1" thickBot="1" x14ac:dyDescent="0.25">
      <c r="B15" s="3" t="s">
        <v>5</v>
      </c>
      <c r="C15" s="5">
        <v>1.2E-2</v>
      </c>
      <c r="D15" s="5">
        <v>1.89E-3</v>
      </c>
      <c r="E15" s="5">
        <v>4.8455E-3</v>
      </c>
      <c r="F15" s="5">
        <v>4.5989999999999998E-3</v>
      </c>
      <c r="G15" s="5">
        <v>5.9000000000000003E-4</v>
      </c>
    </row>
    <row r="16" spans="1:8" ht="12.75" customHeight="1" thickBot="1" x14ac:dyDescent="0.25">
      <c r="B16" s="14" t="s">
        <v>7</v>
      </c>
      <c r="C16" s="47">
        <f>C14*C15</f>
        <v>3636</v>
      </c>
      <c r="D16" s="47">
        <f>D14*D15</f>
        <v>774.9</v>
      </c>
      <c r="E16" s="47">
        <f>E14*E15</f>
        <v>1589.3240000000001</v>
      </c>
      <c r="F16" s="47">
        <f>F14*F15</f>
        <v>1508.472</v>
      </c>
      <c r="G16" s="47">
        <f>G14*G15</f>
        <v>191.75</v>
      </c>
      <c r="H16" s="48">
        <f>SUM(C16:G16)</f>
        <v>7700.4459999999999</v>
      </c>
    </row>
    <row r="17" spans="2:8" ht="12.75" customHeight="1" thickBot="1" x14ac:dyDescent="0.25">
      <c r="G17" s="19" t="s">
        <v>17</v>
      </c>
      <c r="H17" s="20">
        <f>H16-D16</f>
        <v>6925.5460000000003</v>
      </c>
    </row>
    <row r="18" spans="2:8" ht="12.75" customHeight="1" x14ac:dyDescent="0.2">
      <c r="B18" s="3" t="s">
        <v>6</v>
      </c>
      <c r="C18" s="4">
        <v>-10000</v>
      </c>
      <c r="D18" s="4"/>
      <c r="E18" s="4"/>
      <c r="F18" s="4"/>
      <c r="G18" s="4"/>
    </row>
    <row r="19" spans="2:8" ht="12.75" customHeight="1" x14ac:dyDescent="0.2">
      <c r="B19" s="3" t="s">
        <v>10</v>
      </c>
      <c r="C19" s="4">
        <v>-8000</v>
      </c>
      <c r="D19" s="4">
        <v>-6000</v>
      </c>
      <c r="E19" s="4">
        <v>-12000</v>
      </c>
      <c r="F19" s="4">
        <v>-12000</v>
      </c>
      <c r="G19" s="4">
        <v>-9000</v>
      </c>
    </row>
    <row r="20" spans="2:8" ht="12.75" customHeight="1" x14ac:dyDescent="0.2">
      <c r="B20" s="3"/>
      <c r="C20" s="4">
        <f>IF(C14+C18+C19&lt;0,0,C14+C18+C19)</f>
        <v>285000</v>
      </c>
      <c r="D20" s="4">
        <f>IF(D14+D18+D19&lt;0,0,D14+D18+D19)</f>
        <v>404000</v>
      </c>
      <c r="E20" s="4">
        <f>IF(E14+E18+E19&lt;0,0,E14+E18+E19)</f>
        <v>316000</v>
      </c>
      <c r="F20" s="4">
        <f>IF(F14+F18+F19&lt;0,0,F14+F18+F19)</f>
        <v>316000</v>
      </c>
      <c r="G20" s="4">
        <f>IF(G14+G18+G19&lt;0,0,G14+G18+G19)</f>
        <v>316000</v>
      </c>
      <c r="H20" s="7"/>
    </row>
    <row r="21" spans="2:8" ht="12.75" customHeight="1" thickBot="1" x14ac:dyDescent="0.25">
      <c r="B21" s="3" t="s">
        <v>5</v>
      </c>
      <c r="C21" s="5">
        <f>C15</f>
        <v>1.2E-2</v>
      </c>
      <c r="D21" s="5">
        <f>D15</f>
        <v>1.89E-3</v>
      </c>
      <c r="E21" s="5">
        <f>E15</f>
        <v>4.8455E-3</v>
      </c>
      <c r="F21" s="5">
        <f>F15</f>
        <v>4.5989999999999998E-3</v>
      </c>
      <c r="G21" s="5">
        <f>G15</f>
        <v>5.9000000000000003E-4</v>
      </c>
    </row>
    <row r="22" spans="2:8" ht="12.75" customHeight="1" thickBot="1" x14ac:dyDescent="0.25">
      <c r="B22" s="15" t="s">
        <v>11</v>
      </c>
      <c r="C22" s="25">
        <f>C20*C21</f>
        <v>3420</v>
      </c>
      <c r="D22" s="25">
        <f>D20*D21</f>
        <v>763.56</v>
      </c>
      <c r="E22" s="25">
        <f>E20*E21</f>
        <v>1531.1779999999999</v>
      </c>
      <c r="F22" s="25">
        <f>F20*F21</f>
        <v>1453.2839999999999</v>
      </c>
      <c r="G22" s="25">
        <f>G20*G21</f>
        <v>186.44</v>
      </c>
      <c r="H22" s="16">
        <f>SUM(C22:G22)</f>
        <v>7354.4619999999986</v>
      </c>
    </row>
    <row r="23" spans="2:8" ht="12.75" customHeight="1" thickBot="1" x14ac:dyDescent="0.25">
      <c r="G23" s="19" t="s">
        <v>17</v>
      </c>
      <c r="H23" s="20">
        <f>H22-D22</f>
        <v>6590.9019999999982</v>
      </c>
    </row>
    <row r="24" spans="2:8" ht="12.75" customHeight="1" x14ac:dyDescent="0.2">
      <c r="B24" s="3" t="s">
        <v>6</v>
      </c>
      <c r="C24" s="4">
        <v>-10000</v>
      </c>
      <c r="D24" s="4"/>
      <c r="E24" s="4"/>
      <c r="F24" s="4"/>
      <c r="G24" s="4"/>
    </row>
    <row r="25" spans="2:8" ht="12.75" customHeight="1" x14ac:dyDescent="0.2">
      <c r="B25" s="3"/>
      <c r="C25" s="4">
        <f>IF(C14+C24&lt;0,0,C14+C24)</f>
        <v>293000</v>
      </c>
      <c r="D25" s="4">
        <f>IF(D14+D24&lt;0,0,D14+D24)</f>
        <v>410000</v>
      </c>
      <c r="E25" s="4">
        <f>IF(E14+E24&lt;0,0,E14+E24)</f>
        <v>328000</v>
      </c>
      <c r="F25" s="4">
        <f>IF(F14+F24&lt;0,0,F14+F24)</f>
        <v>328000</v>
      </c>
      <c r="G25" s="4">
        <f>IF(G14+G24&lt;0,0,G14+G24)</f>
        <v>325000</v>
      </c>
    </row>
    <row r="26" spans="2:8" ht="12.75" customHeight="1" thickBot="1" x14ac:dyDescent="0.25">
      <c r="B26" s="3" t="s">
        <v>5</v>
      </c>
      <c r="C26" s="5">
        <f>C15</f>
        <v>1.2E-2</v>
      </c>
      <c r="D26" s="5">
        <f>D15</f>
        <v>1.89E-3</v>
      </c>
      <c r="E26" s="5">
        <f>E15</f>
        <v>4.8455E-3</v>
      </c>
      <c r="F26" s="5">
        <f>F15</f>
        <v>4.5989999999999998E-3</v>
      </c>
      <c r="G26" s="5">
        <f>G15</f>
        <v>5.9000000000000003E-4</v>
      </c>
    </row>
    <row r="27" spans="2:8" ht="12.75" customHeight="1" thickBot="1" x14ac:dyDescent="0.25">
      <c r="B27" s="17" t="s">
        <v>12</v>
      </c>
      <c r="C27" s="24">
        <f>C25*C26</f>
        <v>3516</v>
      </c>
      <c r="D27" s="24">
        <f>D25*D26</f>
        <v>774.9</v>
      </c>
      <c r="E27" s="24">
        <f>E25*E26</f>
        <v>1589.3240000000001</v>
      </c>
      <c r="F27" s="24">
        <f>F25*F26</f>
        <v>1508.472</v>
      </c>
      <c r="G27" s="24">
        <f>G25*G26</f>
        <v>191.75</v>
      </c>
      <c r="H27" s="18">
        <f>SUM(C27:G27)</f>
        <v>7580.4459999999999</v>
      </c>
    </row>
    <row r="28" spans="2:8" ht="12.75" customHeight="1" thickBot="1" x14ac:dyDescent="0.25">
      <c r="G28" s="19" t="s">
        <v>17</v>
      </c>
      <c r="H28" s="20">
        <f>H27-D27</f>
        <v>6805.5460000000003</v>
      </c>
    </row>
    <row r="30" spans="2:8" ht="12.75" customHeight="1" thickBot="1" x14ac:dyDescent="0.25">
      <c r="B30" s="3" t="s">
        <v>5</v>
      </c>
      <c r="C30" s="5">
        <f>C15</f>
        <v>1.2E-2</v>
      </c>
      <c r="D30" s="5">
        <f>D15</f>
        <v>1.89E-3</v>
      </c>
      <c r="E30" s="5">
        <f>E15</f>
        <v>4.8455E-3</v>
      </c>
      <c r="F30" s="5">
        <f>F15</f>
        <v>4.5989999999999998E-3</v>
      </c>
      <c r="G30" s="5">
        <f>G15</f>
        <v>5.9000000000000003E-4</v>
      </c>
    </row>
    <row r="31" spans="2:8" ht="12.75" customHeight="1" thickBot="1" x14ac:dyDescent="0.25">
      <c r="B31" s="9" t="s">
        <v>14</v>
      </c>
      <c r="C31" s="73">
        <f>B11*C15</f>
        <v>4920</v>
      </c>
      <c r="D31" s="73">
        <f>B11*D15</f>
        <v>774.9</v>
      </c>
      <c r="E31" s="73">
        <f>B11*E15</f>
        <v>1986.655</v>
      </c>
      <c r="F31" s="73">
        <f>B11*F15</f>
        <v>1885.59</v>
      </c>
      <c r="G31" s="73">
        <f>B11*G15</f>
        <v>241.9</v>
      </c>
      <c r="H31" s="8">
        <f>SUM(C31:G31)</f>
        <v>9809.0449999999983</v>
      </c>
    </row>
    <row r="32" spans="2:8" ht="12.75" customHeight="1" thickBot="1" x14ac:dyDescent="0.25">
      <c r="B32" s="10" t="s">
        <v>15</v>
      </c>
      <c r="G32" s="19" t="s">
        <v>17</v>
      </c>
      <c r="H32" s="20">
        <f>H31-D31</f>
        <v>9034.1449999999986</v>
      </c>
    </row>
    <row r="33" spans="1:8" ht="12.75" customHeight="1" x14ac:dyDescent="0.2">
      <c r="B33" s="12"/>
      <c r="G33" s="75"/>
      <c r="H33" s="76"/>
    </row>
    <row r="34" spans="1:8" ht="12.75" customHeight="1" x14ac:dyDescent="0.2">
      <c r="B34" s="12"/>
      <c r="G34" s="75"/>
      <c r="H34" s="76"/>
    </row>
    <row r="35" spans="1:8" ht="12.75" customHeight="1" x14ac:dyDescent="0.2">
      <c r="B35" s="21" t="s">
        <v>19</v>
      </c>
      <c r="D35" s="74" t="s">
        <v>89</v>
      </c>
      <c r="E35" s="74" t="s">
        <v>86</v>
      </c>
      <c r="F35" s="74" t="s">
        <v>90</v>
      </c>
      <c r="G35" s="74" t="s">
        <v>97</v>
      </c>
    </row>
    <row r="36" spans="1:8" ht="12.75" customHeight="1" x14ac:dyDescent="0.2">
      <c r="A36" s="7"/>
      <c r="B36" s="31" t="s">
        <v>56</v>
      </c>
      <c r="C36" s="7"/>
      <c r="D36" s="23">
        <v>2.4962200000000001</v>
      </c>
      <c r="E36" s="7">
        <v>2.40381</v>
      </c>
      <c r="F36" s="7">
        <v>2.3924500000000002</v>
      </c>
      <c r="G36" s="7">
        <v>2.29813</v>
      </c>
      <c r="H36" s="7" t="s">
        <v>19</v>
      </c>
    </row>
    <row r="37" spans="1:8" ht="12.75" customHeight="1" x14ac:dyDescent="0.2">
      <c r="A37" s="7"/>
      <c r="B37" s="31" t="s">
        <v>57</v>
      </c>
      <c r="C37" s="7"/>
      <c r="D37" s="23">
        <v>2.30722</v>
      </c>
      <c r="E37" s="7">
        <v>2.2148099999999999</v>
      </c>
      <c r="F37" s="7">
        <v>2.2034500000000001</v>
      </c>
      <c r="G37" s="7">
        <v>2.1091299999999999</v>
      </c>
      <c r="H37" s="7" t="s">
        <v>19</v>
      </c>
    </row>
    <row r="38" spans="1:8" ht="12.75" customHeight="1" x14ac:dyDescent="0.2">
      <c r="A38" s="49" t="s">
        <v>62</v>
      </c>
      <c r="B38" s="21" t="s">
        <v>91</v>
      </c>
    </row>
    <row r="39" spans="1:8" ht="12.75" customHeight="1" x14ac:dyDescent="0.2">
      <c r="B39" t="s">
        <v>92</v>
      </c>
    </row>
    <row r="40" spans="1:8" ht="12.75" customHeight="1" x14ac:dyDescent="0.2">
      <c r="B40" s="21" t="s">
        <v>93</v>
      </c>
    </row>
    <row r="41" spans="1:8" ht="12.75" customHeight="1" x14ac:dyDescent="0.2">
      <c r="B41" s="21" t="s">
        <v>94</v>
      </c>
    </row>
    <row r="42" spans="1:8" ht="12.75" customHeight="1" x14ac:dyDescent="0.2">
      <c r="B42" s="21" t="s">
        <v>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2026 Tax Est</vt:lpstr>
      <vt:lpstr>2025 Tax Est </vt:lpstr>
      <vt:lpstr>2024 Tax Est</vt:lpstr>
      <vt:lpstr>2023 Tax Est</vt:lpstr>
      <vt:lpstr>2022 Tax Est</vt:lpstr>
      <vt:lpstr>2021 Tax Est</vt:lpstr>
      <vt:lpstr>2020 Tax Est</vt:lpstr>
      <vt:lpstr>2019 Tax Est</vt:lpstr>
      <vt:lpstr>2018 Tax Est</vt:lpstr>
      <vt:lpstr>2017 Tax Est </vt:lpstr>
      <vt:lpstr>AREA Rates</vt:lpstr>
    </vt:vector>
  </TitlesOfParts>
  <Company>ANDREWS CAD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APPRAISAL RECORDS</dc:creator>
  <cp:lastModifiedBy>Terri</cp:lastModifiedBy>
  <cp:lastPrinted>2026-08-28T16:44:07Z</cp:lastPrinted>
  <dcterms:created xsi:type="dcterms:W3CDTF">1999-07-20T12:58:21Z</dcterms:created>
  <dcterms:modified xsi:type="dcterms:W3CDTF">2026-08-28T16:45:03Z</dcterms:modified>
</cp:coreProperties>
</file>